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895" yWindow="2895" windowWidth="16800" windowHeight="8700" activeTab="2"/>
  </bookViews>
  <sheets>
    <sheet name="2020-доход" sheetId="4" r:id="rId1"/>
    <sheet name="5мес 2022" sheetId="5" r:id="rId2"/>
    <sheet name="2021г" sheetId="1" r:id="rId3"/>
  </sheets>
  <calcPr calcId="145621"/>
</workbook>
</file>

<file path=xl/calcChain.xml><?xml version="1.0" encoding="utf-8"?>
<calcChain xmlns="http://schemas.openxmlformats.org/spreadsheetml/2006/main">
  <c r="C102" i="1" l="1"/>
  <c r="C105" i="1"/>
  <c r="C104" i="1"/>
  <c r="C111" i="1"/>
  <c r="C109" i="1" s="1"/>
  <c r="D19" i="4" l="1"/>
  <c r="D10" i="4"/>
  <c r="D30" i="4"/>
  <c r="C73" i="5"/>
  <c r="C35" i="5" l="1"/>
  <c r="C28" i="5"/>
  <c r="C36" i="5" l="1"/>
  <c r="C11" i="5" l="1"/>
  <c r="C18" i="1" l="1"/>
  <c r="C17" i="5"/>
  <c r="C21" i="5" s="1"/>
  <c r="C74" i="5"/>
  <c r="C63" i="5"/>
  <c r="C39" i="5"/>
  <c r="C40" i="5" s="1"/>
  <c r="C41" i="5" s="1"/>
  <c r="C24" i="5"/>
  <c r="C10" i="5"/>
  <c r="C7" i="5"/>
  <c r="C13" i="5" l="1"/>
  <c r="C75" i="5"/>
  <c r="C90" i="5" s="1"/>
  <c r="C64" i="5"/>
  <c r="C65" i="5" l="1"/>
  <c r="C77" i="5" l="1"/>
  <c r="C117" i="1"/>
  <c r="C116" i="1"/>
  <c r="C114" i="1"/>
  <c r="C35" i="1" l="1"/>
  <c r="C33" i="1"/>
  <c r="C25" i="1"/>
  <c r="C8" i="1"/>
  <c r="C90" i="1" l="1"/>
  <c r="C91" i="1" s="1"/>
  <c r="C10" i="1"/>
  <c r="C11" i="1" s="1"/>
  <c r="C34" i="1"/>
  <c r="C32" i="1"/>
  <c r="C36" i="1" l="1"/>
  <c r="D11" i="4"/>
  <c r="D34" i="4"/>
  <c r="D18" i="4"/>
  <c r="D21" i="4" l="1"/>
  <c r="C40" i="1" l="1"/>
  <c r="C66" i="1"/>
  <c r="C67" i="1" s="1"/>
  <c r="C41" i="1" l="1"/>
  <c r="C29" i="1" l="1"/>
  <c r="C37" i="1" l="1"/>
  <c r="C22" i="1"/>
  <c r="C92" i="1"/>
  <c r="C94" i="1" s="1"/>
  <c r="C68" i="1"/>
  <c r="C42" i="1" l="1"/>
  <c r="C14" i="1"/>
  <c r="C69" i="1" s="1"/>
  <c r="C71" i="1" l="1"/>
  <c r="C96" i="1"/>
  <c r="C98" i="1" s="1"/>
</calcChain>
</file>

<file path=xl/sharedStrings.xml><?xml version="1.0" encoding="utf-8"?>
<sst xmlns="http://schemas.openxmlformats.org/spreadsheetml/2006/main" count="244" uniqueCount="203">
  <si>
    <t>код строк</t>
  </si>
  <si>
    <t>Б. Электроснабжение.</t>
  </si>
  <si>
    <t xml:space="preserve">                     Итого по разделу Б.</t>
  </si>
  <si>
    <t xml:space="preserve">В. Очистка улиц в зимнее время и планировка дорог </t>
  </si>
  <si>
    <t>Г. Утилизация мусора</t>
  </si>
  <si>
    <t>Расчетно-кассовое обслуживание банком  "Снежинский" АО</t>
  </si>
  <si>
    <t>Оплата сотового дежурного  телефона  в сторожке</t>
  </si>
  <si>
    <t xml:space="preserve"> Земельный налог</t>
  </si>
  <si>
    <t>Транспортный налог</t>
  </si>
  <si>
    <t>налог при УСН</t>
  </si>
  <si>
    <t xml:space="preserve"> Бумага  для документации, заправка катриджей </t>
  </si>
  <si>
    <t>расходы на услуги по доработке и ведению сайта</t>
  </si>
  <si>
    <t>Объявления в газете, на телевидении</t>
  </si>
  <si>
    <t xml:space="preserve">ИТОГО  </t>
  </si>
  <si>
    <t>итого 2020</t>
  </si>
  <si>
    <t>закупка репилентов для водолеев, сварщиков, сторожей</t>
  </si>
  <si>
    <t xml:space="preserve">                              Итого по  разделу В.</t>
  </si>
  <si>
    <t>Расходы на обновление сайта СТСН</t>
  </si>
  <si>
    <t>аренда земельных участков в КУИ и В-Уфалей</t>
  </si>
  <si>
    <t>итого</t>
  </si>
  <si>
    <t xml:space="preserve">                           Итого  по  разделу  А </t>
  </si>
  <si>
    <t xml:space="preserve">приобретение дров для сторожевого помещения </t>
  </si>
  <si>
    <t>ремонтно-сварочные работы на центральном водоводе от насосной до резервуаров</t>
  </si>
  <si>
    <t xml:space="preserve">Итого  по  разделам А, Б, В, Г, Д, Е </t>
  </si>
  <si>
    <t xml:space="preserve">  Ж. Целевой взнос</t>
  </si>
  <si>
    <t xml:space="preserve">                       Итого по  разделу Ж</t>
  </si>
  <si>
    <t xml:space="preserve"> услуги  адвоката по работе с должниками, госпошлина</t>
  </si>
  <si>
    <t>приобретение задвижек, фланцев, поверка и ремонт манометров для насосной станции</t>
  </si>
  <si>
    <t>выборочный ремонт деревянного забора (юг).</t>
  </si>
  <si>
    <t xml:space="preserve">                              Итого по  разделу Г</t>
  </si>
  <si>
    <t>пени</t>
  </si>
  <si>
    <t>подключение эл.энергии</t>
  </si>
  <si>
    <t>подключение воды</t>
  </si>
  <si>
    <t>картоф поле</t>
  </si>
  <si>
    <t xml:space="preserve">целевые взносы от администрации </t>
  </si>
  <si>
    <t>б/счет</t>
  </si>
  <si>
    <t>86.6</t>
  </si>
  <si>
    <t>86.7</t>
  </si>
  <si>
    <t>86.8</t>
  </si>
  <si>
    <t>86.9</t>
  </si>
  <si>
    <t>86.10</t>
  </si>
  <si>
    <t>91.1</t>
  </si>
  <si>
    <t>опломбирование счетчика</t>
  </si>
  <si>
    <t>в том числе:</t>
  </si>
  <si>
    <r>
      <t>Е. Общехозяйственные затраты на функционирование общества</t>
    </r>
    <r>
      <rPr>
        <sz val="11"/>
        <color theme="1"/>
        <rFont val="Arial"/>
        <family val="2"/>
        <charset val="204"/>
      </rPr>
      <t> </t>
    </r>
  </si>
  <si>
    <t>Статьи затрат</t>
  </si>
  <si>
    <t>Приобретение материалов (электроды, проклад. мат-л, метизы, муфты, инструмент, спецодежда и др.)</t>
  </si>
  <si>
    <t>возврат платежа  ООО "Компас"</t>
  </si>
  <si>
    <t>3. авансовые платежи по взносам на 5 месяцев 2021г</t>
  </si>
  <si>
    <t>Статьи</t>
  </si>
  <si>
    <t>остаток денежных средств в кассе по состоянию на 01.01.2021</t>
  </si>
  <si>
    <t>ДОХОДНАЯ ЧАСТЬ  СМЕТЫ СТСН  №10  "ИТКУЛЬ" за 2020г</t>
  </si>
  <si>
    <t>членские и целевые взносы за 2020г</t>
  </si>
  <si>
    <t>авансовые платежи по взносам на 2021г</t>
  </si>
  <si>
    <t>реализация бочек, трубы, металлолома</t>
  </si>
  <si>
    <t>в том числе доход по кассе (счет 50 = 12720руб)</t>
  </si>
  <si>
    <t xml:space="preserve">1.Остаток денежных средств на 01.01.2020г  </t>
  </si>
  <si>
    <t>остаток денежных средств на расчетном счете  на 01.01.2021</t>
  </si>
  <si>
    <t>2. остаток взносов за 2020г</t>
  </si>
  <si>
    <t>РАСХОДНАЯ ЧАСТЬ  СМЕТЫ СТСН  №10  "ИТКУЛЬ"  2021г</t>
  </si>
  <si>
    <t>неучтенные работы -5,0%</t>
  </si>
  <si>
    <t>Сварщик  370рубх150 час по договору подряда</t>
  </si>
  <si>
    <t>приобретение домкрата и.др. оборудования и инструмента</t>
  </si>
  <si>
    <t xml:space="preserve">Замена проводов на СИП по центр. Улице-север </t>
  </si>
  <si>
    <t xml:space="preserve">приобретение и установка рубильников </t>
  </si>
  <si>
    <t xml:space="preserve"> Очистка улиц от снега (февраль, март, декабрь)</t>
  </si>
  <si>
    <t xml:space="preserve"> Расходные материалы для обслуживания электрооборудованияи  электросетей (проволока, сжимы, изоляторы, лампы и пр.)</t>
  </si>
  <si>
    <t>Вывоз  мусора  ТКО</t>
  </si>
  <si>
    <t xml:space="preserve"> Почтовые расходы (заказные  письма садоводам, организациям)</t>
  </si>
  <si>
    <t xml:space="preserve"> Программное  обновление  и обслуживание  оргтехники, разработка доп.модификации с привякой к бухгалерии садоводческих организаций</t>
  </si>
  <si>
    <t xml:space="preserve">Аренда помещения  для  проведения  собраний </t>
  </si>
  <si>
    <t xml:space="preserve">Вырубка кустарника, бурьяна, кошение травы  на территории </t>
  </si>
  <si>
    <t>Итого  (стр.27+28)</t>
  </si>
  <si>
    <t xml:space="preserve">                                  Итого по  разделу Д (стр.26+29).</t>
  </si>
  <si>
    <t xml:space="preserve">                       Итого по  разделу Е (стр.53+стр.54).</t>
  </si>
  <si>
    <t xml:space="preserve">                       Итого по  разделу </t>
  </si>
  <si>
    <t>Итого  по  разделам А, Б, В, Г, Д, Е  (стр56-стр57-стр58)</t>
  </si>
  <si>
    <t>проверка технического состояния действующих насосов по договорам подряда со страховыми взносами</t>
  </si>
  <si>
    <t>ремонт дорог (подсыпка)</t>
  </si>
  <si>
    <t>Итого по  разделу Ж с учетом субсидий (стр.15-стр.16)</t>
  </si>
  <si>
    <t>2. расчет целевых взносов с 1 сотки</t>
  </si>
  <si>
    <t>Средний размер взносов со стандартного участка =5,6сотки</t>
  </si>
  <si>
    <t>ПРОЕКТ</t>
  </si>
  <si>
    <t>расходы по смете на  2021</t>
  </si>
  <si>
    <t>расходы на з/плату 4-х сторожей с учетом отпускных</t>
  </si>
  <si>
    <t xml:space="preserve"> Противопожарные  мероприятия (приобретение огнетушителей и др.)</t>
  </si>
  <si>
    <t>1. расчет членских взносов с 1 сотки за 2021г</t>
  </si>
  <si>
    <t>а)членские взносы на 5 мес 2021г</t>
  </si>
  <si>
    <t xml:space="preserve">с сотки    </t>
  </si>
  <si>
    <t>б)членские взносы на 7 мес 2021г</t>
  </si>
  <si>
    <t>а)целевые взносы на 5 мес 2021г</t>
  </si>
  <si>
    <t>б)целевые взносы на 7 мес 2021г</t>
  </si>
  <si>
    <t>2. общие  взносы с 5,6 сотки</t>
  </si>
  <si>
    <t>а)целевые взносы на 5 мес 2021г = 1512+252</t>
  </si>
  <si>
    <t>РАСХОДНАЯ ЧАСТЬ  СМЕТЫ СТСН  №10  "ИТКУЛЬ"                               на 5 месяцев 2021г</t>
  </si>
  <si>
    <t xml:space="preserve">Расходы </t>
  </si>
  <si>
    <t xml:space="preserve"> Председатель </t>
  </si>
  <si>
    <r>
      <t>Е. Общехозяйственные затраты на функционирование общества</t>
    </r>
    <r>
      <rPr>
        <sz val="12"/>
        <color theme="1"/>
        <rFont val="Arial"/>
        <family val="2"/>
        <charset val="204"/>
      </rPr>
      <t> </t>
    </r>
  </si>
  <si>
    <t>заказ  бланков для голосования</t>
  </si>
  <si>
    <t xml:space="preserve"> Почтовые расходы (заказные  письма садоводам)</t>
  </si>
  <si>
    <t xml:space="preserve"> Программное  обновление  и обслуживание  оргтехники, разработка доп.модификации</t>
  </si>
  <si>
    <t>неучтенные работы -5%</t>
  </si>
  <si>
    <t xml:space="preserve">                       Итого по  разделу Е.</t>
  </si>
  <si>
    <t>Итого   по разделам Б, В, Г, Д, Е</t>
  </si>
  <si>
    <t>проверка технического состояния  насосной</t>
  </si>
  <si>
    <t>1. размер членских взносов с сотки</t>
  </si>
  <si>
    <t>2.Размер целевых взносовс сотки</t>
  </si>
  <si>
    <t>итого за год</t>
  </si>
  <si>
    <t>на 5 месяцев 2022г</t>
  </si>
  <si>
    <t>итого 5 мес 2022</t>
  </si>
  <si>
    <t xml:space="preserve"> Противопожарные  мероприятия </t>
  </si>
  <si>
    <t>неучтенные расходы -10%</t>
  </si>
  <si>
    <t>Сварщик  370рубх75 час по договору подряда</t>
  </si>
  <si>
    <t xml:space="preserve"> Очистка улиц от снега (январь, март)</t>
  </si>
  <si>
    <t>Всего расходная часть   на  2022г.</t>
  </si>
  <si>
    <t>Проект расчета  суммы взносов на 2022г:</t>
  </si>
  <si>
    <t>Пример расчета суммы взносов для стандартного участка в 2022г-5,6сотки</t>
  </si>
  <si>
    <t>Оплата э/энергии для водоснабжения участков = (20000 кВт/час х 3.36 руб.+ 24 000 кВт/час х 3,47 руб  с 01.07.2021г).</t>
  </si>
  <si>
    <t>А.Водоснабжение - полив садовых участков</t>
  </si>
  <si>
    <t>Компенсация расходов на личный транспорт водолеям     (1200х7,0мес)</t>
  </si>
  <si>
    <t>Расходы на потери в сетях эл.линий на территории  - 14% ( 230000квт х14%х3,36+265000квт х14%х3,47 с 01.07.2021)</t>
  </si>
  <si>
    <t>Слесарь - водолей (3 чел на 7месяцев)  зар.плата по штатному расписанию =358179+24449+39060</t>
  </si>
  <si>
    <t xml:space="preserve"> Председатель = 143770+183750</t>
  </si>
  <si>
    <t xml:space="preserve"> Главный бухгалтер =138225+147000</t>
  </si>
  <si>
    <t>Делопроизводитель - модератор сайта =89335+53900</t>
  </si>
  <si>
    <t>Страховые взносы (стр.21-24) х 30.2%</t>
  </si>
  <si>
    <t>Итого  (стр.21+25)</t>
  </si>
  <si>
    <t>Страховые взносы  (стр.9+стр10) х30.2%</t>
  </si>
  <si>
    <t>Страховые взносы стр.1 х 30.2%</t>
  </si>
  <si>
    <t>Страховые взносы стр.4 х27.1% по договору подряда</t>
  </si>
  <si>
    <t>компенсация расходов на личный транспорт председателя (1200рубх12мес)</t>
  </si>
  <si>
    <t>продувка и промывка труб по улицам</t>
  </si>
  <si>
    <t>Компенсация расходов на личный транспорт водолеям (1200х2мес)</t>
  </si>
  <si>
    <t>Оплата э/энергии для водоснабжения участков(10300кВт/час х3.47 руб)</t>
  </si>
  <si>
    <t>Приобретение материалов (электроды, прокл.материал, муфты и др.)</t>
  </si>
  <si>
    <t>Слесарь - водолей (3 чел х 5мес)  зарплата по штатному расписанию</t>
  </si>
  <si>
    <t>Страховые взносы  (стр.1 х30.2%)</t>
  </si>
  <si>
    <t>Страховые взносы  (стр.4 х 27.1%)  по договору подряда</t>
  </si>
  <si>
    <t>Ответственный за электрохозяйство -зар.плата по штатному расписанию 5 мес</t>
  </si>
  <si>
    <t xml:space="preserve"> Зарплата электрика по штатному расписанию 5мес (11550+6132+15400)</t>
  </si>
  <si>
    <t xml:space="preserve"> Э/энергия для  освещения  правления, сторожки, прожекторов, освещения  территории, питания  водоколонок (8600 х 3,47 руб с 01.07.2021)</t>
  </si>
  <si>
    <t>Расходы на потери в сетях эл.линий на территории  - 14% ( 182000квт х14%х3,47 с 01.07.2021)</t>
  </si>
  <si>
    <t xml:space="preserve">                           Итого  по  разделу  Б</t>
  </si>
  <si>
    <t>Оплата по договору подряда за уборку контейнерной площадки со страховыми взносами (2800х1,271)</t>
  </si>
  <si>
    <t xml:space="preserve"> Главный бухгалтер</t>
  </si>
  <si>
    <t xml:space="preserve">Делопроизводитель - модератор сайта </t>
  </si>
  <si>
    <t>Страховые взносы (стр.27 х 30.2% )</t>
  </si>
  <si>
    <t>Страховые взносы (стр.21+стр22+стр23+стр24) х 30.2%</t>
  </si>
  <si>
    <t xml:space="preserve"> Вознаграждение ревизионной  комиссии за 2020г  со страховыми взносами (23604х1,271)</t>
  </si>
  <si>
    <t xml:space="preserve"> Вознаграждение ревизионной  комиссии за 2021г  со страховыми взносами (24000х1,271)</t>
  </si>
  <si>
    <t>компенсация расходов на личный транспорт председателя (1200х5мес)</t>
  </si>
  <si>
    <t xml:space="preserve"> остаток денежных средств на 01.01.2021 - задолженность по страховым взносам за 2020г = 375797- 55966</t>
  </si>
  <si>
    <t xml:space="preserve">приобретение, установка и обслуживание  4-х видеокамер </t>
  </si>
  <si>
    <t>Ревизия и замена скруток на столбах эл.линий по улицам</t>
  </si>
  <si>
    <t xml:space="preserve">обслуживание  4-х видеокамер </t>
  </si>
  <si>
    <t>Ответствен. за электрохозяйство -зар.плата по штатному расписанию 8 мес</t>
  </si>
  <si>
    <t xml:space="preserve"> Э/энергия для  освещения  правления, сторожки, прожекторов, освещения  территории, водоколонок -27 000 кВт/ч (9000кВт/ч  х 3,36 + 18 000 кВт/ч х3,47 руб с 01.07.2021)</t>
  </si>
  <si>
    <t>Оплата по договору подряда за уборку контейнерной площадки со страховыми взносами (12000х1,271)</t>
  </si>
  <si>
    <t>Расходы на зарплату  АУП по штатному расписанию</t>
  </si>
  <si>
    <t xml:space="preserve">Д. Расходы на заработную плату </t>
  </si>
  <si>
    <t>зам.председателя =45200+161000</t>
  </si>
  <si>
    <t>Расходы на зарплату охраны по штатному расписанию</t>
  </si>
  <si>
    <t xml:space="preserve"> Зарплата электрика по штатному расписаниюи (24104+69300)</t>
  </si>
  <si>
    <t xml:space="preserve"> Вознаграждение членов правления и старших по улицам со страховыми взносами (230 руб.х922 уч.х1,271)</t>
  </si>
  <si>
    <t>Субсидии  администрации на целевое финансирование на 01.01.2021г</t>
  </si>
  <si>
    <t>остаток денежных средств на 01.01.2021 (319831+149397)</t>
  </si>
  <si>
    <t>Всего расходная часть  (стр.56+стр.89)</t>
  </si>
  <si>
    <t>Всего расходная часть на 2021г  (стр.18-стр.19)</t>
  </si>
  <si>
    <t>Зам председателя</t>
  </si>
  <si>
    <t>Расходы на зарплату охраны в по штатному расписанию</t>
  </si>
  <si>
    <t>Расходы на зарплату  АУП  по штатному расписанию</t>
  </si>
  <si>
    <t xml:space="preserve"> Вознаграждение членов правления и старших по улицам со страховыми взносами (230руб.х922 уч.х1,271)</t>
  </si>
  <si>
    <t>за инфраструктуру 1428994:5341сот=267,6 руб,  округляем до  270руб</t>
  </si>
  <si>
    <t>демонтаж, монтаж, поднятие труб с покраской (лесная зона) по договору подряда со страх. взносами</t>
  </si>
  <si>
    <t>частичный ремонт забора (южная сторона)</t>
  </si>
  <si>
    <t xml:space="preserve">частичная замена труб на участках </t>
  </si>
  <si>
    <t xml:space="preserve">а)целевые взносы  187000:5341=35руб  </t>
  </si>
  <si>
    <t>итого взносы  в 2022г с 1 сотки</t>
  </si>
  <si>
    <t>1) членские взносы за год с   270х5,6=1568</t>
  </si>
  <si>
    <t>2) целевые  взносы: 35х5,6=196</t>
  </si>
  <si>
    <t>4. не оплачены страховые взносы в ПФ и ФОМС за 2020г</t>
  </si>
  <si>
    <t>5. за счет членских взносов оплачена эл. Энергия за декабрь 2020г                                                     - 116316,48</t>
  </si>
  <si>
    <t>взносы, полученные по судебным искам</t>
  </si>
  <si>
    <t>76.63</t>
  </si>
  <si>
    <t xml:space="preserve">2. Поступило денежных средств в 2020г </t>
  </si>
  <si>
    <t>эл.энергия (с учетом коэф-та потерь в сетях и оплаты авансовых платежей)</t>
  </si>
  <si>
    <t>86.2, 86.4</t>
  </si>
  <si>
    <t>итого (стр.2: стр.12)</t>
  </si>
  <si>
    <r>
      <t xml:space="preserve">                         Итого по  разделу стр.1+стр.13     </t>
    </r>
    <r>
      <rPr>
        <sz val="12"/>
        <color theme="1"/>
        <rFont val="Times New Roman"/>
        <family val="1"/>
        <charset val="204"/>
      </rPr>
      <t>(5967344,74=512850,74+5454494,12)</t>
    </r>
  </si>
  <si>
    <t>1. субсидия от администрации, полученная в сентябре 2020г</t>
  </si>
  <si>
    <t xml:space="preserve">услуги нотариуса </t>
  </si>
  <si>
    <t>приобретение трактора за счет свыручки от продажи экскаватора и сдачи металлолома -149000=110000+39000</t>
  </si>
  <si>
    <t>Приобретение и установка 4-х контрольных счетчиков на центральной улице</t>
  </si>
  <si>
    <t>замена эл.проводки в помещениях правления, сторожевой охраны, насосной</t>
  </si>
  <si>
    <t>подсыпка грунта для выравнивания пола в гараже</t>
  </si>
  <si>
    <t>неучтенные расходы -3%</t>
  </si>
  <si>
    <t>итого для участка =5,6сотки</t>
  </si>
  <si>
    <t>за инфраструктуру 3891431:5341сот= 728,6</t>
  </si>
  <si>
    <t>целевые взносы с 1 сотки с учетом субсидии 1896183:5341сот=355</t>
  </si>
  <si>
    <t>за 2021год  итого  =4088+1988</t>
  </si>
  <si>
    <t>б)целевые взносы на 7 мес 2021г =2576+1736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</si>
  <si>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</si>
  <si>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Частичная установка идуальных приборов учета электроэнергии на столбах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</si>
</sst>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5" fillId="0" borderId="6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/>
    </xf>
    <xf numFmtId="1" fontId="4" fillId="0" borderId="4" xfId="0" applyNumberFormat="1" applyFont="1" applyBorder="1" applyAlignment="1">
      <alignment horizontal="right" wrapText="1"/>
    </xf>
    <xf numFmtId="1" fontId="0" fillId="0" borderId="0" xfId="0" applyNumberFormat="1"/>
    <xf numFmtId="0" fontId="1" fillId="0" borderId="13" xfId="0" applyFont="1" applyFill="1" applyBorder="1" applyAlignment="1">
      <alignment horizontal="right" wrapText="1"/>
    </xf>
    <xf numFmtId="0" fontId="6" fillId="0" borderId="0" xfId="0" applyFont="1"/>
    <xf numFmtId="0" fontId="7" fillId="0" borderId="0" xfId="0" applyFont="1"/>
    <xf numFmtId="0" fontId="1" fillId="0" borderId="6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right" wrapText="1"/>
    </xf>
    <xf numFmtId="1" fontId="1" fillId="0" borderId="13" xfId="0" applyNumberFormat="1" applyFont="1" applyFill="1" applyBorder="1" applyAlignment="1">
      <alignment horizontal="right" wrapText="1"/>
    </xf>
    <xf numFmtId="0" fontId="4" fillId="2" borderId="14" xfId="0" applyFont="1" applyFill="1" applyBorder="1" applyAlignment="1">
      <alignment horizontal="right" wrapText="1"/>
    </xf>
    <xf numFmtId="0" fontId="4" fillId="2" borderId="13" xfId="0" applyFont="1" applyFill="1" applyBorder="1" applyAlignment="1">
      <alignment horizontal="right" wrapText="1"/>
    </xf>
    <xf numFmtId="1" fontId="4" fillId="0" borderId="13" xfId="0" applyNumberFormat="1" applyFont="1" applyBorder="1" applyAlignment="1">
      <alignment horizontal="right" wrapText="1"/>
    </xf>
    <xf numFmtId="2" fontId="1" fillId="0" borderId="13" xfId="0" applyNumberFormat="1" applyFont="1" applyBorder="1" applyAlignment="1">
      <alignment horizontal="right" wrapText="1"/>
    </xf>
    <xf numFmtId="2" fontId="4" fillId="0" borderId="13" xfId="0" applyNumberFormat="1" applyFont="1" applyBorder="1" applyAlignment="1">
      <alignment horizontal="right" wrapText="1"/>
    </xf>
    <xf numFmtId="0" fontId="1" fillId="0" borderId="14" xfId="0" applyFont="1" applyFill="1" applyBorder="1" applyAlignment="1">
      <alignment wrapText="1"/>
    </xf>
    <xf numFmtId="2" fontId="0" fillId="0" borderId="0" xfId="0" applyNumberFormat="1"/>
    <xf numFmtId="0" fontId="9" fillId="0" borderId="0" xfId="0" applyFont="1"/>
    <xf numFmtId="0" fontId="3" fillId="0" borderId="1" xfId="0" applyFont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 horizontal="right" wrapText="1"/>
    </xf>
    <xf numFmtId="1" fontId="8" fillId="0" borderId="13" xfId="0" applyNumberFormat="1" applyFont="1" applyBorder="1" applyAlignment="1">
      <alignment horizontal="right"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1" fontId="3" fillId="0" borderId="2" xfId="0" applyNumberFormat="1" applyFont="1" applyBorder="1" applyAlignment="1">
      <alignment horizontal="right" wrapText="1"/>
    </xf>
    <xf numFmtId="0" fontId="3" fillId="2" borderId="8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2" borderId="4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1" fontId="3" fillId="0" borderId="4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right" wrapText="1"/>
    </xf>
    <xf numFmtId="0" fontId="8" fillId="0" borderId="19" xfId="0" applyFont="1" applyBorder="1" applyAlignment="1">
      <alignment horizontal="right" wrapText="1"/>
    </xf>
    <xf numFmtId="0" fontId="8" fillId="0" borderId="17" xfId="0" applyFont="1" applyBorder="1" applyAlignment="1">
      <alignment horizontal="right" wrapText="1"/>
    </xf>
    <xf numFmtId="0" fontId="8" fillId="0" borderId="14" xfId="0" applyFont="1" applyBorder="1" applyAlignment="1">
      <alignment vertical="justify"/>
    </xf>
    <xf numFmtId="0" fontId="8" fillId="0" borderId="23" xfId="0" applyFont="1" applyBorder="1" applyAlignment="1">
      <alignment horizontal="right" wrapText="1"/>
    </xf>
    <xf numFmtId="1" fontId="8" fillId="0" borderId="26" xfId="0" applyNumberFormat="1" applyFont="1" applyBorder="1" applyAlignment="1">
      <alignment horizontal="right" wrapText="1"/>
    </xf>
    <xf numFmtId="1" fontId="3" fillId="0" borderId="7" xfId="0" applyNumberFormat="1" applyFont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1" fontId="3" fillId="0" borderId="8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" fontId="3" fillId="2" borderId="7" xfId="0" applyNumberFormat="1" applyFont="1" applyFill="1" applyBorder="1" applyAlignment="1">
      <alignment horizontal="right" wrapText="1"/>
    </xf>
    <xf numFmtId="0" fontId="3" fillId="0" borderId="8" xfId="0" applyFont="1" applyBorder="1" applyAlignment="1">
      <alignment wrapText="1"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 vertical="justify"/>
    </xf>
    <xf numFmtId="0" fontId="8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1" fontId="3" fillId="2" borderId="7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" fontId="8" fillId="0" borderId="0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vertical="justify" wrapText="1"/>
    </xf>
    <xf numFmtId="0" fontId="5" fillId="0" borderId="0" xfId="0" applyFont="1" applyAlignment="1">
      <alignment vertical="justify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/>
    <xf numFmtId="0" fontId="1" fillId="0" borderId="0" xfId="0" applyFont="1"/>
    <xf numFmtId="0" fontId="1" fillId="0" borderId="0" xfId="0" applyFont="1" applyAlignment="1">
      <alignment vertical="justify"/>
    </xf>
    <xf numFmtId="0" fontId="2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/>
    <xf numFmtId="1" fontId="3" fillId="0" borderId="4" xfId="0" applyNumberFormat="1" applyFont="1" applyBorder="1" applyAlignment="1">
      <alignment wrapText="1"/>
    </xf>
    <xf numFmtId="1" fontId="8" fillId="0" borderId="4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left" vertical="justify" wrapText="1"/>
    </xf>
    <xf numFmtId="0" fontId="10" fillId="2" borderId="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1" fontId="8" fillId="0" borderId="7" xfId="0" applyNumberFormat="1" applyFont="1" applyBorder="1" applyAlignment="1">
      <alignment horizontal="right" wrapText="1"/>
    </xf>
    <xf numFmtId="1" fontId="3" fillId="0" borderId="8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justify"/>
    </xf>
    <xf numFmtId="0" fontId="5" fillId="0" borderId="0" xfId="0" applyFont="1" applyBorder="1" applyAlignment="1">
      <alignment vertical="justify" wrapText="1"/>
    </xf>
    <xf numFmtId="0" fontId="0" fillId="0" borderId="0" xfId="0" applyFont="1" applyBorder="1" applyAlignment="1">
      <alignment vertical="justify" wrapText="1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3" fillId="0" borderId="13" xfId="0" applyFont="1" applyBorder="1" applyAlignment="1">
      <alignment horizontal="right" wrapText="1"/>
    </xf>
    <xf numFmtId="1" fontId="3" fillId="0" borderId="13" xfId="0" applyNumberFormat="1" applyFont="1" applyBorder="1" applyAlignment="1">
      <alignment horizontal="right" wrapText="1"/>
    </xf>
    <xf numFmtId="0" fontId="8" fillId="0" borderId="12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1" fontId="5" fillId="0" borderId="0" xfId="0" applyNumberFormat="1" applyFont="1"/>
    <xf numFmtId="0" fontId="14" fillId="0" borderId="0" xfId="0" applyFont="1"/>
    <xf numFmtId="1" fontId="3" fillId="0" borderId="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center" vertical="justify" wrapText="1"/>
    </xf>
    <xf numFmtId="164" fontId="3" fillId="0" borderId="0" xfId="0" applyNumberFormat="1" applyFont="1" applyBorder="1" applyAlignment="1">
      <alignment horizontal="right" wrapText="1"/>
    </xf>
    <xf numFmtId="0" fontId="15" fillId="2" borderId="3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" fontId="1" fillId="0" borderId="13" xfId="0" applyNumberFormat="1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5" fillId="2" borderId="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7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14" xfId="0" applyFont="1" applyBorder="1" applyAlignment="1">
      <alignment vertical="justify"/>
    </xf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1" fontId="1" fillId="0" borderId="8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1" fontId="4" fillId="2" borderId="7" xfId="0" applyNumberFormat="1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1" fontId="1" fillId="0" borderId="2" xfId="0" applyNumberFormat="1" applyFont="1" applyBorder="1" applyAlignment="1">
      <alignment horizontal="right" wrapText="1"/>
    </xf>
    <xf numFmtId="0" fontId="4" fillId="3" borderId="3" xfId="0" applyFont="1" applyFill="1" applyBorder="1" applyAlignment="1">
      <alignment wrapText="1"/>
    </xf>
    <xf numFmtId="0" fontId="5" fillId="0" borderId="6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9" xfId="0" applyFont="1" applyBorder="1" applyAlignment="1">
      <alignment horizontal="center" vertical="justify"/>
    </xf>
    <xf numFmtId="0" fontId="4" fillId="2" borderId="3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right" wrapText="1"/>
    </xf>
    <xf numFmtId="1" fontId="4" fillId="0" borderId="8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19" fillId="0" borderId="0" xfId="0" applyFont="1"/>
    <xf numFmtId="0" fontId="0" fillId="0" borderId="0" xfId="0" applyAlignment="1">
      <alignment vertical="justify"/>
    </xf>
    <xf numFmtId="0" fontId="19" fillId="0" borderId="0" xfId="0" applyFont="1" applyAlignment="1">
      <alignment vertical="justify"/>
    </xf>
    <xf numFmtId="1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1" fontId="20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justify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justify"/>
    </xf>
    <xf numFmtId="0" fontId="4" fillId="0" borderId="0" xfId="0" applyFont="1" applyAlignment="1">
      <alignment horizontal="center" vertical="justify"/>
    </xf>
    <xf numFmtId="0" fontId="21" fillId="0" borderId="0" xfId="0" applyFont="1"/>
    <xf numFmtId="0" fontId="1" fillId="0" borderId="23" xfId="0" applyFont="1" applyBorder="1" applyAlignment="1">
      <alignment wrapText="1"/>
    </xf>
    <xf numFmtId="1" fontId="4" fillId="0" borderId="9" xfId="0" applyNumberFormat="1" applyFont="1" applyBorder="1" applyAlignment="1">
      <alignment horizontal="right" wrapText="1"/>
    </xf>
    <xf numFmtId="1" fontId="1" fillId="0" borderId="17" xfId="0" applyNumberFormat="1" applyFont="1" applyBorder="1" applyAlignment="1">
      <alignment horizontal="right" wrapText="1"/>
    </xf>
    <xf numFmtId="0" fontId="4" fillId="2" borderId="4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right" wrapText="1"/>
    </xf>
    <xf numFmtId="1" fontId="3" fillId="0" borderId="31" xfId="0" applyNumberFormat="1" applyFont="1" applyBorder="1" applyAlignment="1">
      <alignment horizontal="right" wrapText="1"/>
    </xf>
    <xf numFmtId="1" fontId="1" fillId="0" borderId="4" xfId="0" applyNumberFormat="1" applyFont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0" fontId="8" fillId="0" borderId="14" xfId="0" applyFont="1" applyBorder="1" applyAlignment="1">
      <alignment horizontal="right" wrapText="1"/>
    </xf>
    <xf numFmtId="0" fontId="1" fillId="0" borderId="0" xfId="0" applyFont="1" applyAlignment="1">
      <alignment vertical="justify"/>
    </xf>
    <xf numFmtId="0" fontId="2" fillId="0" borderId="0" xfId="0" applyFont="1" applyAlignment="1"/>
    <xf numFmtId="0" fontId="13" fillId="0" borderId="0" xfId="0" applyFont="1" applyAlignment="1"/>
    <xf numFmtId="0" fontId="4" fillId="0" borderId="14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0" xfId="0" applyFont="1" applyAlignment="1">
      <alignment vertical="justify"/>
    </xf>
    <xf numFmtId="0" fontId="15" fillId="2" borderId="1" xfId="0" applyFont="1" applyFill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5" fillId="2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Alignment="1">
      <alignment horizontal="left" vertical="justify"/>
    </xf>
    <xf numFmtId="0" fontId="15" fillId="2" borderId="25" xfId="0" applyFont="1" applyFill="1" applyBorder="1" applyAlignment="1">
      <alignment horizontal="center" wrapText="1"/>
    </xf>
    <xf numFmtId="0" fontId="15" fillId="2" borderId="27" xfId="0" applyFont="1" applyFill="1" applyBorder="1" applyAlignment="1">
      <alignment horizontal="center" wrapText="1"/>
    </xf>
    <xf numFmtId="0" fontId="15" fillId="2" borderId="2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10" fillId="2" borderId="22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opLeftCell="A29" workbookViewId="0">
      <selection activeCell="I35" sqref="I34:I35"/>
    </sheetView>
  </sheetViews>
  <sheetFormatPr defaultRowHeight="15" x14ac:dyDescent="0.25"/>
  <cols>
    <col min="1" max="1" width="46.7109375" customWidth="1"/>
    <col min="3" max="3" width="14.7109375" customWidth="1"/>
    <col min="4" max="4" width="13.28515625" bestFit="1" customWidth="1"/>
    <col min="6" max="6" width="11.140625" bestFit="1" customWidth="1"/>
    <col min="7" max="7" width="14.7109375" customWidth="1"/>
  </cols>
  <sheetData>
    <row r="2" spans="1:6" ht="18.75" x14ac:dyDescent="0.3">
      <c r="A2" s="219" t="s">
        <v>51</v>
      </c>
      <c r="B2" s="219"/>
      <c r="C2" s="219"/>
      <c r="D2" s="220"/>
      <c r="E2" s="220"/>
    </row>
    <row r="3" spans="1:6" ht="18" x14ac:dyDescent="0.35">
      <c r="A3" s="94"/>
      <c r="B3" s="94"/>
      <c r="C3" s="94"/>
      <c r="D3" s="95"/>
      <c r="E3" s="95"/>
    </row>
    <row r="4" spans="1:6" thickBot="1" x14ac:dyDescent="0.35"/>
    <row r="5" spans="1:6" ht="30.75" thickBot="1" x14ac:dyDescent="0.35">
      <c r="A5" s="2" t="s">
        <v>49</v>
      </c>
      <c r="B5" s="1" t="s">
        <v>0</v>
      </c>
      <c r="C5" s="1" t="s">
        <v>35</v>
      </c>
      <c r="D5" s="1" t="s">
        <v>14</v>
      </c>
    </row>
    <row r="6" spans="1:6" ht="17.45" x14ac:dyDescent="0.3">
      <c r="A6" s="98"/>
      <c r="B6" s="99"/>
      <c r="C6" s="99"/>
      <c r="D6" s="99"/>
    </row>
    <row r="7" spans="1:6" ht="31.5" x14ac:dyDescent="0.25">
      <c r="A7" s="20" t="s">
        <v>56</v>
      </c>
      <c r="B7" s="21">
        <v>1</v>
      </c>
      <c r="C7" s="21"/>
      <c r="D7" s="21">
        <v>512850.74</v>
      </c>
    </row>
    <row r="8" spans="1:6" ht="15.75" x14ac:dyDescent="0.25">
      <c r="A8" s="20" t="s">
        <v>184</v>
      </c>
      <c r="B8" s="21"/>
      <c r="C8" s="21"/>
      <c r="D8" s="21"/>
    </row>
    <row r="9" spans="1:6" ht="15.75" x14ac:dyDescent="0.25">
      <c r="A9" s="4" t="s">
        <v>47</v>
      </c>
      <c r="B9" s="89">
        <v>2</v>
      </c>
      <c r="C9" s="89">
        <v>51</v>
      </c>
      <c r="D9" s="5">
        <v>5400</v>
      </c>
    </row>
    <row r="10" spans="1:6" ht="15.75" x14ac:dyDescent="0.25">
      <c r="A10" s="4" t="s">
        <v>52</v>
      </c>
      <c r="B10" s="89">
        <v>3</v>
      </c>
      <c r="C10" s="89" t="s">
        <v>183</v>
      </c>
      <c r="D10" s="23">
        <f>3691043.72-22875.61</f>
        <v>3668168.1100000003</v>
      </c>
      <c r="F10" s="26"/>
    </row>
    <row r="11" spans="1:6" ht="15.75" x14ac:dyDescent="0.25">
      <c r="A11" s="4" t="s">
        <v>53</v>
      </c>
      <c r="B11" s="90">
        <v>4</v>
      </c>
      <c r="C11" s="89" t="s">
        <v>183</v>
      </c>
      <c r="D11" s="5">
        <f>344584.45</f>
        <v>344584.45</v>
      </c>
    </row>
    <row r="12" spans="1:6" ht="15.75" x14ac:dyDescent="0.25">
      <c r="A12" s="4" t="s">
        <v>182</v>
      </c>
      <c r="B12" s="90">
        <v>5</v>
      </c>
      <c r="C12" s="89" t="s">
        <v>183</v>
      </c>
      <c r="D12" s="5">
        <v>22875.61</v>
      </c>
    </row>
    <row r="13" spans="1:6" ht="15.75" x14ac:dyDescent="0.25">
      <c r="A13" s="25" t="s">
        <v>30</v>
      </c>
      <c r="B13" s="90">
        <v>6</v>
      </c>
      <c r="C13" s="90" t="s">
        <v>36</v>
      </c>
      <c r="D13" s="14">
        <v>10081.75</v>
      </c>
    </row>
    <row r="14" spans="1:6" ht="15.75" x14ac:dyDescent="0.25">
      <c r="A14" s="25" t="s">
        <v>31</v>
      </c>
      <c r="B14" s="90">
        <v>7</v>
      </c>
      <c r="C14" s="90" t="s">
        <v>37</v>
      </c>
      <c r="D14" s="14">
        <v>7000</v>
      </c>
    </row>
    <row r="15" spans="1:6" ht="15.75" x14ac:dyDescent="0.25">
      <c r="A15" s="25" t="s">
        <v>32</v>
      </c>
      <c r="B15" s="90">
        <v>8</v>
      </c>
      <c r="C15" s="90" t="s">
        <v>40</v>
      </c>
      <c r="D15" s="19">
        <v>4000</v>
      </c>
    </row>
    <row r="16" spans="1:6" ht="15.75" x14ac:dyDescent="0.25">
      <c r="A16" s="17" t="s">
        <v>33</v>
      </c>
      <c r="B16" s="90">
        <v>9</v>
      </c>
      <c r="C16" s="91" t="s">
        <v>38</v>
      </c>
      <c r="D16" s="18">
        <v>19578</v>
      </c>
    </row>
    <row r="17" spans="1:7" ht="15.75" x14ac:dyDescent="0.25">
      <c r="A17" s="25" t="s">
        <v>42</v>
      </c>
      <c r="B17" s="90">
        <v>10</v>
      </c>
      <c r="C17" s="90" t="s">
        <v>39</v>
      </c>
      <c r="D17" s="14">
        <v>300</v>
      </c>
    </row>
    <row r="18" spans="1:7" ht="15.75" x14ac:dyDescent="0.25">
      <c r="A18" s="25" t="s">
        <v>54</v>
      </c>
      <c r="B18" s="90">
        <v>11</v>
      </c>
      <c r="C18" s="92" t="s">
        <v>41</v>
      </c>
      <c r="D18" s="19">
        <f>5539+24000+12720</f>
        <v>42259</v>
      </c>
    </row>
    <row r="19" spans="1:7" ht="31.5" x14ac:dyDescent="0.25">
      <c r="A19" s="25" t="s">
        <v>185</v>
      </c>
      <c r="B19" s="92">
        <v>11</v>
      </c>
      <c r="C19" s="90" t="s">
        <v>186</v>
      </c>
      <c r="D19" s="14">
        <f>1106235.34+74615.3</f>
        <v>1180850.6400000001</v>
      </c>
    </row>
    <row r="20" spans="1:7" ht="15.75" x14ac:dyDescent="0.25">
      <c r="A20" s="25" t="s">
        <v>34</v>
      </c>
      <c r="B20" s="90">
        <v>12</v>
      </c>
      <c r="C20" s="90">
        <v>51</v>
      </c>
      <c r="D20" s="14">
        <v>149396.56</v>
      </c>
    </row>
    <row r="21" spans="1:7" ht="15.75" x14ac:dyDescent="0.25">
      <c r="A21" s="8" t="s">
        <v>187</v>
      </c>
      <c r="B21" s="89">
        <v>13</v>
      </c>
      <c r="C21" s="93"/>
      <c r="D21" s="24">
        <f>SUM(D9:D20)</f>
        <v>5454494.1200000001</v>
      </c>
      <c r="F21" s="26"/>
      <c r="G21" s="26"/>
    </row>
    <row r="22" spans="1:7" ht="15.75" x14ac:dyDescent="0.25">
      <c r="A22" s="221" t="s">
        <v>55</v>
      </c>
      <c r="B22" s="222"/>
      <c r="C22" s="223"/>
      <c r="D22" s="22"/>
    </row>
    <row r="23" spans="1:7" ht="16.149999999999999" thickBot="1" x14ac:dyDescent="0.35">
      <c r="A23" s="3"/>
      <c r="B23" s="7"/>
      <c r="C23" s="7"/>
      <c r="D23" s="7"/>
    </row>
    <row r="24" spans="1:7" ht="48" thickBot="1" x14ac:dyDescent="0.3">
      <c r="A24" s="6" t="s">
        <v>188</v>
      </c>
      <c r="B24" s="7">
        <v>14</v>
      </c>
      <c r="C24" s="7"/>
      <c r="D24" s="216">
        <v>5967344.7400000002</v>
      </c>
    </row>
    <row r="25" spans="1:7" ht="15.6" x14ac:dyDescent="0.3">
      <c r="A25" s="100"/>
      <c r="B25" s="101"/>
      <c r="C25" s="101"/>
      <c r="D25" s="102"/>
    </row>
    <row r="26" spans="1:7" ht="15.75" x14ac:dyDescent="0.25">
      <c r="A26" s="16" t="s">
        <v>50</v>
      </c>
      <c r="B26" s="16"/>
      <c r="C26" s="16"/>
      <c r="D26" s="16">
        <v>0</v>
      </c>
    </row>
    <row r="27" spans="1:7" ht="15.75" x14ac:dyDescent="0.25">
      <c r="A27" s="16" t="s">
        <v>57</v>
      </c>
      <c r="B27" s="16"/>
      <c r="C27" s="16"/>
      <c r="D27" s="16">
        <v>525194.18999999994</v>
      </c>
      <c r="F27" s="26"/>
    </row>
    <row r="28" spans="1:7" ht="15.75" x14ac:dyDescent="0.25">
      <c r="A28" s="15"/>
      <c r="B28" s="15" t="s">
        <v>43</v>
      </c>
      <c r="C28" s="15"/>
      <c r="D28" s="15"/>
    </row>
    <row r="29" spans="1:7" ht="32.450000000000003" customHeight="1" x14ac:dyDescent="0.25">
      <c r="A29" s="97" t="s">
        <v>189</v>
      </c>
      <c r="B29" s="97"/>
      <c r="C29" s="97"/>
      <c r="D29" s="96">
        <v>149396.56</v>
      </c>
    </row>
    <row r="30" spans="1:7" ht="15.75" x14ac:dyDescent="0.25">
      <c r="A30" s="97" t="s">
        <v>58</v>
      </c>
      <c r="B30" s="97"/>
      <c r="C30" s="97"/>
      <c r="D30" s="96">
        <f>81363.66+10200</f>
        <v>91563.66</v>
      </c>
    </row>
    <row r="31" spans="1:7" ht="31.5" x14ac:dyDescent="0.25">
      <c r="A31" s="97" t="s">
        <v>48</v>
      </c>
      <c r="B31" s="97"/>
      <c r="C31" s="97"/>
      <c r="D31" s="96">
        <v>344584.45</v>
      </c>
    </row>
    <row r="32" spans="1:7" ht="31.5" x14ac:dyDescent="0.25">
      <c r="A32" s="97" t="s">
        <v>180</v>
      </c>
      <c r="B32" s="97"/>
      <c r="C32" s="97"/>
      <c r="D32" s="96">
        <v>55966</v>
      </c>
    </row>
    <row r="33" spans="1:8" ht="31.15" customHeight="1" x14ac:dyDescent="0.25">
      <c r="A33" s="218" t="s">
        <v>181</v>
      </c>
      <c r="B33" s="218"/>
      <c r="C33" s="218"/>
      <c r="D33" s="96">
        <v>-116316.48</v>
      </c>
    </row>
    <row r="34" spans="1:8" ht="15.75" x14ac:dyDescent="0.25">
      <c r="A34" s="96"/>
      <c r="B34" s="96"/>
      <c r="C34" s="103" t="s">
        <v>19</v>
      </c>
      <c r="D34" s="103">
        <f>SUM(D29:D33)</f>
        <v>525194.19000000006</v>
      </c>
    </row>
    <row r="38" spans="1:8" ht="14.45" x14ac:dyDescent="0.3">
      <c r="H38" t="s">
        <v>201</v>
      </c>
    </row>
  </sheetData>
  <mergeCells count="3">
    <mergeCell ref="A33:C33"/>
    <mergeCell ref="A2:E2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19" workbookViewId="0">
      <selection activeCell="A83" sqref="A83"/>
    </sheetView>
  </sheetViews>
  <sheetFormatPr defaultRowHeight="15" x14ac:dyDescent="0.25"/>
  <cols>
    <col min="1" max="1" width="69.7109375" customWidth="1"/>
    <col min="2" max="2" width="6.28515625" customWidth="1"/>
    <col min="3" max="3" width="11" customWidth="1"/>
  </cols>
  <sheetData>
    <row r="1" spans="1:3" ht="21" x14ac:dyDescent="0.35">
      <c r="C1" s="136" t="s">
        <v>82</v>
      </c>
    </row>
    <row r="2" spans="1:3" ht="18.75" x14ac:dyDescent="0.25">
      <c r="A2" s="224" t="s">
        <v>94</v>
      </c>
      <c r="B2" s="224"/>
      <c r="C2" s="224"/>
    </row>
    <row r="3" spans="1:3" ht="22.9" customHeight="1" thickBot="1" x14ac:dyDescent="0.35">
      <c r="A3" s="200" t="s">
        <v>108</v>
      </c>
    </row>
    <row r="4" spans="1:3" ht="45" thickBot="1" x14ac:dyDescent="0.35">
      <c r="A4" s="2" t="s">
        <v>95</v>
      </c>
      <c r="B4" s="1" t="s">
        <v>0</v>
      </c>
      <c r="C4" s="1" t="s">
        <v>109</v>
      </c>
    </row>
    <row r="5" spans="1:3" ht="20.25" thickBot="1" x14ac:dyDescent="0.4">
      <c r="A5" s="140" t="s">
        <v>118</v>
      </c>
      <c r="B5" s="141"/>
      <c r="C5" s="141"/>
    </row>
    <row r="6" spans="1:3" ht="15.75" x14ac:dyDescent="0.25">
      <c r="A6" s="4" t="s">
        <v>135</v>
      </c>
      <c r="B6" s="5">
        <v>1</v>
      </c>
      <c r="C6" s="5">
        <v>103200</v>
      </c>
    </row>
    <row r="7" spans="1:3" ht="15.75" x14ac:dyDescent="0.25">
      <c r="A7" s="4" t="s">
        <v>136</v>
      </c>
      <c r="B7" s="5">
        <v>2</v>
      </c>
      <c r="C7" s="144">
        <f>C6*0.302</f>
        <v>31166.399999999998</v>
      </c>
    </row>
    <row r="8" spans="1:3" ht="14.45" customHeight="1" x14ac:dyDescent="0.25">
      <c r="A8" s="4" t="s">
        <v>132</v>
      </c>
      <c r="B8" s="5">
        <v>3</v>
      </c>
      <c r="C8" s="5">
        <v>2400</v>
      </c>
    </row>
    <row r="9" spans="1:3" ht="15.6" customHeight="1" x14ac:dyDescent="0.25">
      <c r="A9" s="4" t="s">
        <v>112</v>
      </c>
      <c r="B9" s="5">
        <v>4</v>
      </c>
      <c r="C9" s="5">
        <v>27750</v>
      </c>
    </row>
    <row r="10" spans="1:3" ht="15.75" x14ac:dyDescent="0.25">
      <c r="A10" s="4" t="s">
        <v>137</v>
      </c>
      <c r="B10" s="5">
        <v>5</v>
      </c>
      <c r="C10" s="144">
        <f>C9*0.271</f>
        <v>7520.2500000000009</v>
      </c>
    </row>
    <row r="11" spans="1:3" ht="17.45" customHeight="1" x14ac:dyDescent="0.25">
      <c r="A11" s="4" t="s">
        <v>133</v>
      </c>
      <c r="B11" s="5">
        <v>6</v>
      </c>
      <c r="C11" s="5">
        <f>10300*3.47</f>
        <v>35741</v>
      </c>
    </row>
    <row r="12" spans="1:3" ht="31.5" x14ac:dyDescent="0.25">
      <c r="A12" s="4" t="s">
        <v>134</v>
      </c>
      <c r="B12" s="5">
        <v>7</v>
      </c>
      <c r="C12" s="5">
        <v>15000</v>
      </c>
    </row>
    <row r="13" spans="1:3" ht="16.5" thickBot="1" x14ac:dyDescent="0.3">
      <c r="A13" s="6" t="s">
        <v>20</v>
      </c>
      <c r="B13" s="5">
        <v>8</v>
      </c>
      <c r="C13" s="12">
        <f>SUM(C6:C12)</f>
        <v>222777.65</v>
      </c>
    </row>
    <row r="14" spans="1:3" ht="19.5" thickBot="1" x14ac:dyDescent="0.35">
      <c r="A14" s="147" t="s">
        <v>1</v>
      </c>
      <c r="B14" s="148"/>
      <c r="C14" s="148"/>
    </row>
    <row r="15" spans="1:3" ht="30" customHeight="1" x14ac:dyDescent="0.25">
      <c r="A15" s="17" t="s">
        <v>138</v>
      </c>
      <c r="B15" s="150">
        <v>9</v>
      </c>
      <c r="C15" s="149">
        <v>59556</v>
      </c>
    </row>
    <row r="16" spans="1:3" ht="31.5" x14ac:dyDescent="0.25">
      <c r="A16" s="4" t="s">
        <v>139</v>
      </c>
      <c r="B16" s="160">
        <v>10</v>
      </c>
      <c r="C16" s="154">
        <v>33082</v>
      </c>
    </row>
    <row r="17" spans="1:3" ht="15.75" x14ac:dyDescent="0.25">
      <c r="A17" s="4" t="s">
        <v>127</v>
      </c>
      <c r="B17" s="5">
        <v>11</v>
      </c>
      <c r="C17" s="203">
        <f>(C16+C15)*0.302</f>
        <v>27976.675999999999</v>
      </c>
    </row>
    <row r="18" spans="1:3" ht="31.5" x14ac:dyDescent="0.25">
      <c r="A18" s="4" t="s">
        <v>66</v>
      </c>
      <c r="B18" s="5">
        <v>12</v>
      </c>
      <c r="C18" s="154">
        <v>6000</v>
      </c>
    </row>
    <row r="19" spans="1:3" ht="47.25" x14ac:dyDescent="0.25">
      <c r="A19" s="201" t="s">
        <v>140</v>
      </c>
      <c r="B19" s="5">
        <v>13</v>
      </c>
      <c r="C19" s="154">
        <v>29842</v>
      </c>
    </row>
    <row r="20" spans="1:3" ht="31.5" x14ac:dyDescent="0.25">
      <c r="A20" s="4" t="s">
        <v>141</v>
      </c>
      <c r="B20" s="5">
        <v>14</v>
      </c>
      <c r="C20" s="203">
        <v>88416</v>
      </c>
    </row>
    <row r="21" spans="1:3" ht="16.5" thickBot="1" x14ac:dyDescent="0.3">
      <c r="A21" s="6" t="s">
        <v>142</v>
      </c>
      <c r="B21" s="146">
        <v>15</v>
      </c>
      <c r="C21" s="202">
        <f>SUM(C15:C20)</f>
        <v>244872.67600000001</v>
      </c>
    </row>
    <row r="22" spans="1:3" ht="16.5" thickBot="1" x14ac:dyDescent="0.3">
      <c r="A22" s="225" t="s">
        <v>3</v>
      </c>
      <c r="B22" s="226"/>
      <c r="C22" s="227"/>
    </row>
    <row r="23" spans="1:3" ht="15.75" x14ac:dyDescent="0.25">
      <c r="A23" s="142" t="s">
        <v>113</v>
      </c>
      <c r="B23" s="150">
        <v>16</v>
      </c>
      <c r="C23" s="150">
        <v>32000</v>
      </c>
    </row>
    <row r="24" spans="1:3" ht="16.5" thickBot="1" x14ac:dyDescent="0.3">
      <c r="A24" s="6" t="s">
        <v>16</v>
      </c>
      <c r="B24" s="7">
        <v>17</v>
      </c>
      <c r="C24" s="7">
        <f>C23</f>
        <v>32000</v>
      </c>
    </row>
    <row r="25" spans="1:3" ht="16.5" thickBot="1" x14ac:dyDescent="0.3">
      <c r="A25" s="140" t="s">
        <v>4</v>
      </c>
      <c r="B25" s="204"/>
      <c r="C25" s="204"/>
    </row>
    <row r="26" spans="1:3" ht="15.75" x14ac:dyDescent="0.25">
      <c r="A26" s="143" t="s">
        <v>67</v>
      </c>
      <c r="B26" s="150">
        <v>18</v>
      </c>
      <c r="C26" s="150">
        <v>40000</v>
      </c>
    </row>
    <row r="27" spans="1:3" ht="27" customHeight="1" thickBot="1" x14ac:dyDescent="0.3">
      <c r="A27" s="201" t="s">
        <v>143</v>
      </c>
      <c r="B27" s="205">
        <v>19</v>
      </c>
      <c r="C27" s="205">
        <v>3560</v>
      </c>
    </row>
    <row r="28" spans="1:3" ht="15.75" x14ac:dyDescent="0.25">
      <c r="A28" s="207" t="s">
        <v>29</v>
      </c>
      <c r="B28" s="206">
        <v>20</v>
      </c>
      <c r="C28" s="206">
        <f>SUM(C26:C27)</f>
        <v>43560</v>
      </c>
    </row>
    <row r="29" spans="1:3" ht="16.5" thickBot="1" x14ac:dyDescent="0.3">
      <c r="A29" s="232" t="s">
        <v>159</v>
      </c>
      <c r="B29" s="233"/>
      <c r="C29" s="234"/>
    </row>
    <row r="30" spans="1:3" ht="18.600000000000001" customHeight="1" x14ac:dyDescent="0.25">
      <c r="A30" s="151" t="s">
        <v>170</v>
      </c>
      <c r="B30" s="152"/>
      <c r="C30" s="152"/>
    </row>
    <row r="31" spans="1:3" ht="15.75" x14ac:dyDescent="0.25">
      <c r="A31" s="4" t="s">
        <v>96</v>
      </c>
      <c r="B31" s="5">
        <v>21</v>
      </c>
      <c r="C31" s="5">
        <v>156335</v>
      </c>
    </row>
    <row r="32" spans="1:3" ht="15.75" x14ac:dyDescent="0.25">
      <c r="A32" s="4" t="s">
        <v>168</v>
      </c>
      <c r="B32" s="5">
        <v>22</v>
      </c>
      <c r="C32" s="5">
        <v>132100</v>
      </c>
    </row>
    <row r="33" spans="1:3" ht="15.75" x14ac:dyDescent="0.25">
      <c r="A33" s="4" t="s">
        <v>144</v>
      </c>
      <c r="B33" s="5">
        <v>23</v>
      </c>
      <c r="C33" s="5">
        <v>125068</v>
      </c>
    </row>
    <row r="34" spans="1:3" ht="15.75" x14ac:dyDescent="0.25">
      <c r="A34" s="4" t="s">
        <v>145</v>
      </c>
      <c r="B34" s="5">
        <v>24</v>
      </c>
      <c r="C34" s="5">
        <v>45858</v>
      </c>
    </row>
    <row r="35" spans="1:3" ht="15.75" x14ac:dyDescent="0.25">
      <c r="A35" s="4" t="s">
        <v>147</v>
      </c>
      <c r="B35" s="5">
        <v>25</v>
      </c>
      <c r="C35" s="144">
        <f>(C31+C32+C33+C34)*0.302</f>
        <v>138727.022</v>
      </c>
    </row>
    <row r="36" spans="1:3" ht="15.75" x14ac:dyDescent="0.25">
      <c r="A36" s="8" t="s">
        <v>126</v>
      </c>
      <c r="B36" s="5">
        <v>26</v>
      </c>
      <c r="C36" s="144">
        <f>SUM(C31:C35)</f>
        <v>598088.022</v>
      </c>
    </row>
    <row r="37" spans="1:3" ht="17.45" customHeight="1" thickBot="1" x14ac:dyDescent="0.3">
      <c r="A37" s="153" t="s">
        <v>169</v>
      </c>
      <c r="B37" s="156"/>
      <c r="C37" s="208"/>
    </row>
    <row r="38" spans="1:3" ht="15.75" x14ac:dyDescent="0.25">
      <c r="A38" s="30" t="s">
        <v>84</v>
      </c>
      <c r="B38" s="51">
        <v>27</v>
      </c>
      <c r="C38" s="150">
        <v>315478</v>
      </c>
    </row>
    <row r="39" spans="1:3" ht="15.75" x14ac:dyDescent="0.25">
      <c r="A39" s="33" t="s">
        <v>146</v>
      </c>
      <c r="B39" s="34">
        <v>28</v>
      </c>
      <c r="C39" s="144">
        <f>C38*0.302</f>
        <v>95274.356</v>
      </c>
    </row>
    <row r="40" spans="1:3" ht="16.5" thickBot="1" x14ac:dyDescent="0.3">
      <c r="A40" s="58" t="s">
        <v>72</v>
      </c>
      <c r="B40" s="59">
        <v>29</v>
      </c>
      <c r="C40" s="214">
        <f>C38+C39</f>
        <v>410752.35600000003</v>
      </c>
    </row>
    <row r="41" spans="1:3" ht="16.5" thickBot="1" x14ac:dyDescent="0.3">
      <c r="A41" s="58" t="s">
        <v>73</v>
      </c>
      <c r="B41" s="59">
        <v>30</v>
      </c>
      <c r="C41" s="12">
        <f>C36+C40</f>
        <v>1008840.378</v>
      </c>
    </row>
    <row r="42" spans="1:3" ht="15.75" x14ac:dyDescent="0.25">
      <c r="A42" s="228" t="s">
        <v>97</v>
      </c>
      <c r="B42" s="229"/>
      <c r="C42" s="230"/>
    </row>
    <row r="43" spans="1:3" ht="31.5" x14ac:dyDescent="0.25">
      <c r="A43" s="155" t="s">
        <v>171</v>
      </c>
      <c r="B43" s="156">
        <v>31</v>
      </c>
      <c r="C43" s="157">
        <v>269530</v>
      </c>
    </row>
    <row r="44" spans="1:3" ht="31.5" x14ac:dyDescent="0.25">
      <c r="A44" s="4" t="s">
        <v>149</v>
      </c>
      <c r="B44" s="5">
        <v>32</v>
      </c>
      <c r="C44" s="157">
        <v>30504</v>
      </c>
    </row>
    <row r="45" spans="1:3" ht="15.75" x14ac:dyDescent="0.25">
      <c r="A45" s="4" t="s">
        <v>98</v>
      </c>
      <c r="B45" s="5">
        <v>33</v>
      </c>
      <c r="C45" s="154">
        <v>2000</v>
      </c>
    </row>
    <row r="46" spans="1:3" ht="15.75" x14ac:dyDescent="0.25">
      <c r="A46" s="4" t="s">
        <v>5</v>
      </c>
      <c r="B46" s="5">
        <v>34</v>
      </c>
      <c r="C46" s="154">
        <v>6000</v>
      </c>
    </row>
    <row r="47" spans="1:3" ht="15.75" x14ac:dyDescent="0.25">
      <c r="A47" s="4" t="s">
        <v>6</v>
      </c>
      <c r="B47" s="156">
        <v>35</v>
      </c>
      <c r="C47" s="154">
        <v>500</v>
      </c>
    </row>
    <row r="48" spans="1:3" ht="15.75" x14ac:dyDescent="0.25">
      <c r="A48" s="155" t="s">
        <v>18</v>
      </c>
      <c r="B48" s="5">
        <v>36</v>
      </c>
      <c r="C48" s="157">
        <v>3000</v>
      </c>
    </row>
    <row r="49" spans="1:3" ht="16.149999999999999" customHeight="1" x14ac:dyDescent="0.25">
      <c r="A49" s="4" t="s">
        <v>150</v>
      </c>
      <c r="B49" s="5">
        <v>37</v>
      </c>
      <c r="C49" s="154">
        <v>6000</v>
      </c>
    </row>
    <row r="50" spans="1:3" ht="15.75" x14ac:dyDescent="0.25">
      <c r="A50" s="4" t="s">
        <v>7</v>
      </c>
      <c r="B50" s="5">
        <v>38</v>
      </c>
      <c r="C50" s="154">
        <v>6000</v>
      </c>
    </row>
    <row r="51" spans="1:3" ht="15.75" x14ac:dyDescent="0.25">
      <c r="A51" s="4" t="s">
        <v>9</v>
      </c>
      <c r="B51" s="5">
        <v>39</v>
      </c>
      <c r="C51" s="154">
        <v>3000</v>
      </c>
    </row>
    <row r="52" spans="1:3" ht="15.75" x14ac:dyDescent="0.25">
      <c r="A52" s="4" t="s">
        <v>15</v>
      </c>
      <c r="B52" s="5">
        <v>40</v>
      </c>
      <c r="C52" s="154">
        <v>1500</v>
      </c>
    </row>
    <row r="53" spans="1:3" ht="15.75" x14ac:dyDescent="0.25">
      <c r="A53" s="4" t="s">
        <v>99</v>
      </c>
      <c r="B53" s="5">
        <v>41</v>
      </c>
      <c r="C53" s="154">
        <v>1000</v>
      </c>
    </row>
    <row r="54" spans="1:3" ht="15.75" x14ac:dyDescent="0.25">
      <c r="A54" s="4" t="s">
        <v>10</v>
      </c>
      <c r="B54" s="5">
        <v>42</v>
      </c>
      <c r="C54" s="154">
        <v>3000</v>
      </c>
    </row>
    <row r="55" spans="1:3" ht="31.5" x14ac:dyDescent="0.25">
      <c r="A55" s="4" t="s">
        <v>100</v>
      </c>
      <c r="B55" s="5">
        <v>43</v>
      </c>
      <c r="C55" s="154">
        <v>5000</v>
      </c>
    </row>
    <row r="56" spans="1:3" ht="15.75" x14ac:dyDescent="0.25">
      <c r="A56" s="4" t="s">
        <v>11</v>
      </c>
      <c r="B56" s="5">
        <v>44</v>
      </c>
      <c r="C56" s="154">
        <v>6400</v>
      </c>
    </row>
    <row r="57" spans="1:3" ht="16.899999999999999" customHeight="1" x14ac:dyDescent="0.25">
      <c r="A57" s="4" t="s">
        <v>70</v>
      </c>
      <c r="B57" s="5">
        <v>45</v>
      </c>
      <c r="C57" s="154">
        <v>7000</v>
      </c>
    </row>
    <row r="58" spans="1:3" ht="15.75" x14ac:dyDescent="0.25">
      <c r="A58" s="4" t="s">
        <v>12</v>
      </c>
      <c r="B58" s="5">
        <v>46</v>
      </c>
      <c r="C58" s="154">
        <v>1000</v>
      </c>
    </row>
    <row r="59" spans="1:3" ht="15.75" x14ac:dyDescent="0.25">
      <c r="A59" s="4" t="s">
        <v>26</v>
      </c>
      <c r="B59" s="5">
        <v>47</v>
      </c>
      <c r="C59" s="154">
        <v>5000</v>
      </c>
    </row>
    <row r="60" spans="1:3" ht="15.75" x14ac:dyDescent="0.25">
      <c r="A60" s="158" t="s">
        <v>21</v>
      </c>
      <c r="B60" s="5">
        <v>48</v>
      </c>
      <c r="C60" s="154">
        <v>10000</v>
      </c>
    </row>
    <row r="61" spans="1:3" ht="15.75" x14ac:dyDescent="0.25">
      <c r="A61" s="155" t="s">
        <v>110</v>
      </c>
      <c r="B61" s="5">
        <v>49</v>
      </c>
      <c r="C61" s="157">
        <v>3000</v>
      </c>
    </row>
    <row r="62" spans="1:3" ht="16.5" thickBot="1" x14ac:dyDescent="0.3">
      <c r="A62" s="159" t="s">
        <v>101</v>
      </c>
      <c r="B62" s="160">
        <v>50</v>
      </c>
      <c r="C62" s="161">
        <v>4000</v>
      </c>
    </row>
    <row r="63" spans="1:3" ht="16.5" thickBot="1" x14ac:dyDescent="0.3">
      <c r="A63" s="145" t="s">
        <v>102</v>
      </c>
      <c r="B63" s="162">
        <v>51</v>
      </c>
      <c r="C63" s="163">
        <f>SUM(C45:C62)</f>
        <v>73400</v>
      </c>
    </row>
    <row r="64" spans="1:3" ht="16.5" thickBot="1" x14ac:dyDescent="0.3">
      <c r="A64" s="164" t="s">
        <v>103</v>
      </c>
      <c r="B64" s="7">
        <v>52</v>
      </c>
      <c r="C64" s="165">
        <f>C20+C24+C27+C41+C63</f>
        <v>1206216.378</v>
      </c>
    </row>
    <row r="65" spans="1:3" ht="16.5" thickBot="1" x14ac:dyDescent="0.3">
      <c r="A65" s="166" t="s">
        <v>23</v>
      </c>
      <c r="B65" s="7">
        <v>53</v>
      </c>
      <c r="C65" s="167">
        <f>C64+C13</f>
        <v>1428994.0279999999</v>
      </c>
    </row>
    <row r="66" spans="1:3" ht="20.25" thickBot="1" x14ac:dyDescent="0.4">
      <c r="A66" s="168" t="s">
        <v>24</v>
      </c>
      <c r="B66" s="169"/>
      <c r="C66" s="170"/>
    </row>
    <row r="67" spans="1:3" ht="15.75" x14ac:dyDescent="0.25">
      <c r="A67" s="4" t="s">
        <v>104</v>
      </c>
      <c r="B67" s="171">
        <v>1</v>
      </c>
      <c r="C67" s="5">
        <v>10000</v>
      </c>
    </row>
    <row r="68" spans="1:3" ht="31.5" x14ac:dyDescent="0.25">
      <c r="A68" s="4" t="s">
        <v>22</v>
      </c>
      <c r="B68" s="171">
        <v>2</v>
      </c>
      <c r="C68" s="5">
        <v>10000</v>
      </c>
    </row>
    <row r="69" spans="1:3" ht="15.75" x14ac:dyDescent="0.25">
      <c r="A69" s="131" t="s">
        <v>154</v>
      </c>
      <c r="B69" s="171">
        <v>3</v>
      </c>
      <c r="C69" s="5">
        <v>10000</v>
      </c>
    </row>
    <row r="70" spans="1:3" ht="30" x14ac:dyDescent="0.25">
      <c r="A70" s="77" t="s">
        <v>173</v>
      </c>
      <c r="B70" s="215">
        <v>4</v>
      </c>
      <c r="C70" s="61">
        <v>60000</v>
      </c>
    </row>
    <row r="71" spans="1:3" ht="15.75" x14ac:dyDescent="0.25">
      <c r="A71" s="131" t="s">
        <v>174</v>
      </c>
      <c r="B71" s="171">
        <v>5</v>
      </c>
      <c r="C71" s="5">
        <v>50000</v>
      </c>
    </row>
    <row r="72" spans="1:3" ht="16.5" thickBot="1" x14ac:dyDescent="0.3">
      <c r="A72" s="42" t="s">
        <v>175</v>
      </c>
      <c r="B72" s="172">
        <v>6</v>
      </c>
      <c r="C72" s="160">
        <v>30000</v>
      </c>
    </row>
    <row r="73" spans="1:3" ht="16.5" thickBot="1" x14ac:dyDescent="0.3">
      <c r="A73" s="173"/>
      <c r="B73" s="174">
        <v>7</v>
      </c>
      <c r="C73" s="175">
        <f>SUM(C67:C72)</f>
        <v>170000</v>
      </c>
    </row>
    <row r="74" spans="1:3" ht="16.5" thickBot="1" x14ac:dyDescent="0.3">
      <c r="A74" s="176" t="s">
        <v>111</v>
      </c>
      <c r="B74" s="177">
        <v>8</v>
      </c>
      <c r="C74" s="178">
        <f>C73*0.1</f>
        <v>17000</v>
      </c>
    </row>
    <row r="75" spans="1:3" ht="16.5" thickBot="1" x14ac:dyDescent="0.3">
      <c r="A75" s="7" t="s">
        <v>25</v>
      </c>
      <c r="B75" s="179">
        <v>9</v>
      </c>
      <c r="C75" s="12">
        <f>C73+C74</f>
        <v>187000</v>
      </c>
    </row>
    <row r="76" spans="1:3" x14ac:dyDescent="0.25">
      <c r="A76" s="180"/>
      <c r="B76" s="181"/>
      <c r="C76" s="182"/>
    </row>
    <row r="77" spans="1:3" ht="16.5" thickBot="1" x14ac:dyDescent="0.3">
      <c r="A77" s="183" t="s">
        <v>114</v>
      </c>
      <c r="B77" s="184"/>
      <c r="C77" s="185">
        <f>C65+C75</f>
        <v>1615994.0279999999</v>
      </c>
    </row>
    <row r="79" spans="1:3" ht="21" x14ac:dyDescent="0.35">
      <c r="A79" s="136" t="s">
        <v>115</v>
      </c>
      <c r="C79" s="186" t="s">
        <v>19</v>
      </c>
    </row>
    <row r="80" spans="1:3" ht="18.75" x14ac:dyDescent="0.3">
      <c r="A80" s="187" t="s">
        <v>105</v>
      </c>
      <c r="C80" s="186"/>
    </row>
    <row r="81" spans="1:3" ht="15.75" x14ac:dyDescent="0.25">
      <c r="A81" s="188" t="s">
        <v>172</v>
      </c>
      <c r="B81" s="13"/>
      <c r="C81" s="190">
        <v>270</v>
      </c>
    </row>
    <row r="82" spans="1:3" ht="18.75" x14ac:dyDescent="0.25">
      <c r="A82" s="189" t="s">
        <v>106</v>
      </c>
      <c r="C82" s="15"/>
    </row>
    <row r="83" spans="1:3" ht="15.75" x14ac:dyDescent="0.25">
      <c r="A83" s="188" t="s">
        <v>176</v>
      </c>
      <c r="C83" s="190">
        <v>35</v>
      </c>
    </row>
    <row r="84" spans="1:3" ht="15.75" x14ac:dyDescent="0.25">
      <c r="A84" s="192"/>
      <c r="C84" s="191"/>
    </row>
    <row r="85" spans="1:3" ht="15.75" x14ac:dyDescent="0.25">
      <c r="A85" s="193"/>
      <c r="C85" s="186"/>
    </row>
    <row r="86" spans="1:3" ht="18.75" x14ac:dyDescent="0.3">
      <c r="A86" s="194" t="s">
        <v>177</v>
      </c>
      <c r="C86" s="195"/>
    </row>
    <row r="87" spans="1:3" ht="31.5" x14ac:dyDescent="0.25">
      <c r="A87" s="196" t="s">
        <v>116</v>
      </c>
      <c r="B87" s="197"/>
      <c r="C87" s="186"/>
    </row>
    <row r="88" spans="1:3" ht="15.75" x14ac:dyDescent="0.25">
      <c r="A88" s="231" t="s">
        <v>178</v>
      </c>
      <c r="B88" s="231"/>
      <c r="C88" s="190">
        <v>1512</v>
      </c>
    </row>
    <row r="89" spans="1:3" ht="15.75" x14ac:dyDescent="0.25">
      <c r="A89" s="192" t="s">
        <v>179</v>
      </c>
      <c r="B89" s="198"/>
      <c r="C89" s="190">
        <v>196</v>
      </c>
    </row>
    <row r="90" spans="1:3" ht="15.75" x14ac:dyDescent="0.25">
      <c r="A90" s="199" t="s">
        <v>107</v>
      </c>
      <c r="B90" s="16"/>
      <c r="C90" s="190">
        <f>C88+C89</f>
        <v>1708</v>
      </c>
    </row>
  </sheetData>
  <mergeCells count="5">
    <mergeCell ref="A2:C2"/>
    <mergeCell ref="A22:C22"/>
    <mergeCell ref="A42:C42"/>
    <mergeCell ref="A88:B88"/>
    <mergeCell ref="A29:C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topLeftCell="A80" zoomScale="110" zoomScaleNormal="110" workbookViewId="0">
      <selection activeCell="A78" sqref="A78"/>
    </sheetView>
  </sheetViews>
  <sheetFormatPr defaultRowHeight="15" x14ac:dyDescent="0.25"/>
  <cols>
    <col min="1" max="1" width="67.140625" customWidth="1"/>
    <col min="2" max="2" width="6.7109375" customWidth="1"/>
    <col min="3" max="3" width="13.7109375" customWidth="1"/>
    <col min="4" max="6" width="10.28515625" customWidth="1"/>
  </cols>
  <sheetData>
    <row r="1" spans="1:6" ht="21" x14ac:dyDescent="0.35">
      <c r="C1" s="136" t="s">
        <v>82</v>
      </c>
    </row>
    <row r="3" spans="1:6" ht="18.75" x14ac:dyDescent="0.3">
      <c r="A3" s="219" t="s">
        <v>59</v>
      </c>
      <c r="B3" s="219"/>
      <c r="C3" s="219"/>
      <c r="D3" s="219"/>
      <c r="E3" s="219"/>
      <c r="F3" s="219"/>
    </row>
    <row r="4" spans="1:6" thickBot="1" x14ac:dyDescent="0.35">
      <c r="A4" s="27"/>
      <c r="B4" s="27"/>
      <c r="C4" s="27"/>
      <c r="D4" s="27"/>
      <c r="E4" s="27"/>
      <c r="F4" s="27"/>
    </row>
    <row r="5" spans="1:6" ht="39.6" customHeight="1" thickBot="1" x14ac:dyDescent="0.3">
      <c r="A5" s="28" t="s">
        <v>45</v>
      </c>
      <c r="B5" s="1" t="s">
        <v>0</v>
      </c>
      <c r="C5" s="1" t="s">
        <v>83</v>
      </c>
      <c r="D5" s="120"/>
      <c r="E5" s="120"/>
      <c r="F5" s="120"/>
    </row>
    <row r="6" spans="1:6" ht="16.149999999999999" customHeight="1" thickBot="1" x14ac:dyDescent="0.3">
      <c r="A6" s="107" t="s">
        <v>118</v>
      </c>
      <c r="B6" s="29"/>
      <c r="C6" s="29"/>
      <c r="D6" s="123"/>
      <c r="E6" s="123"/>
      <c r="F6" s="123"/>
    </row>
    <row r="7" spans="1:6" ht="30" customHeight="1" x14ac:dyDescent="0.25">
      <c r="A7" s="33" t="s">
        <v>121</v>
      </c>
      <c r="B7" s="34">
        <v>1</v>
      </c>
      <c r="C7" s="34">
        <v>421688</v>
      </c>
      <c r="D7" s="44"/>
      <c r="E7" s="44"/>
      <c r="F7" s="44"/>
    </row>
    <row r="8" spans="1:6" x14ac:dyDescent="0.25">
      <c r="A8" s="33" t="s">
        <v>128</v>
      </c>
      <c r="B8" s="34">
        <v>2</v>
      </c>
      <c r="C8" s="35">
        <f>C7*0.302</f>
        <v>127349.776</v>
      </c>
      <c r="D8" s="38"/>
      <c r="E8" s="38"/>
      <c r="F8" s="38"/>
    </row>
    <row r="9" spans="1:6" ht="15" customHeight="1" x14ac:dyDescent="0.25">
      <c r="A9" s="33" t="s">
        <v>119</v>
      </c>
      <c r="B9" s="34">
        <v>3</v>
      </c>
      <c r="C9" s="34">
        <v>8400</v>
      </c>
      <c r="D9" s="44"/>
      <c r="E9" s="44"/>
      <c r="F9" s="44"/>
    </row>
    <row r="10" spans="1:6" ht="13.15" customHeight="1" x14ac:dyDescent="0.25">
      <c r="A10" s="33" t="s">
        <v>61</v>
      </c>
      <c r="B10" s="34">
        <v>4</v>
      </c>
      <c r="C10" s="34">
        <f>370*150</f>
        <v>55500</v>
      </c>
      <c r="D10" s="44"/>
      <c r="E10" s="44"/>
      <c r="F10" s="44"/>
    </row>
    <row r="11" spans="1:6" ht="16.899999999999999" customHeight="1" x14ac:dyDescent="0.25">
      <c r="A11" s="33" t="s">
        <v>129</v>
      </c>
      <c r="B11" s="34">
        <v>5</v>
      </c>
      <c r="C11" s="35">
        <f>C10*0.271</f>
        <v>15040.500000000002</v>
      </c>
      <c r="D11" s="38"/>
      <c r="E11" s="38"/>
      <c r="F11" s="38"/>
    </row>
    <row r="12" spans="1:6" ht="28.15" customHeight="1" x14ac:dyDescent="0.25">
      <c r="A12" s="33" t="s">
        <v>117</v>
      </c>
      <c r="B12" s="34">
        <v>6</v>
      </c>
      <c r="C12" s="34">
        <v>150480</v>
      </c>
      <c r="D12" s="44"/>
      <c r="E12" s="44"/>
      <c r="F12" s="44"/>
    </row>
    <row r="13" spans="1:6" ht="30.75" thickBot="1" x14ac:dyDescent="0.3">
      <c r="A13" s="33" t="s">
        <v>46</v>
      </c>
      <c r="B13" s="34">
        <v>7</v>
      </c>
      <c r="C13" s="34">
        <v>40000</v>
      </c>
      <c r="D13" s="44"/>
      <c r="E13" s="44"/>
      <c r="F13" s="44"/>
    </row>
    <row r="14" spans="1:6" ht="14.45" customHeight="1" thickBot="1" x14ac:dyDescent="0.3">
      <c r="A14" s="48" t="s">
        <v>20</v>
      </c>
      <c r="B14" s="39">
        <v>8</v>
      </c>
      <c r="C14" s="40">
        <f>SUM(C7:C13)</f>
        <v>818458.27599999995</v>
      </c>
      <c r="D14" s="115"/>
      <c r="E14" s="115"/>
      <c r="F14" s="115"/>
    </row>
    <row r="15" spans="1:6" ht="15.6" customHeight="1" thickBot="1" x14ac:dyDescent="0.3">
      <c r="A15" s="29" t="s">
        <v>1</v>
      </c>
      <c r="B15" s="41"/>
      <c r="C15" s="41"/>
      <c r="D15" s="83"/>
      <c r="E15" s="83"/>
      <c r="F15" s="83"/>
    </row>
    <row r="16" spans="1:6" ht="16.149999999999999" customHeight="1" x14ac:dyDescent="0.25">
      <c r="A16" s="42" t="s">
        <v>155</v>
      </c>
      <c r="B16" s="34">
        <v>9</v>
      </c>
      <c r="C16" s="43">
        <v>80000</v>
      </c>
      <c r="D16" s="44"/>
      <c r="E16" s="44"/>
      <c r="F16" s="44"/>
    </row>
    <row r="17" spans="1:6" x14ac:dyDescent="0.25">
      <c r="A17" s="33" t="s">
        <v>162</v>
      </c>
      <c r="B17" s="34">
        <v>10</v>
      </c>
      <c r="C17" s="34">
        <v>93404</v>
      </c>
      <c r="D17" s="44"/>
      <c r="E17" s="44"/>
      <c r="F17" s="44"/>
    </row>
    <row r="18" spans="1:6" x14ac:dyDescent="0.25">
      <c r="A18" s="33" t="s">
        <v>127</v>
      </c>
      <c r="B18" s="34">
        <v>11</v>
      </c>
      <c r="C18" s="35">
        <f>(C17+C16)*0.302</f>
        <v>52368.008000000002</v>
      </c>
      <c r="D18" s="38"/>
      <c r="E18" s="38"/>
      <c r="F18" s="38"/>
    </row>
    <row r="19" spans="1:6" ht="24.6" customHeight="1" x14ac:dyDescent="0.25">
      <c r="A19" s="33" t="s">
        <v>66</v>
      </c>
      <c r="B19" s="34">
        <v>12</v>
      </c>
      <c r="C19" s="34">
        <v>10000</v>
      </c>
      <c r="D19" s="44"/>
      <c r="E19" s="44"/>
      <c r="F19" s="44"/>
    </row>
    <row r="20" spans="1:6" ht="39.6" customHeight="1" x14ac:dyDescent="0.25">
      <c r="A20" s="36" t="s">
        <v>156</v>
      </c>
      <c r="B20" s="34">
        <v>13</v>
      </c>
      <c r="C20" s="37">
        <v>92700</v>
      </c>
      <c r="D20" s="44"/>
      <c r="E20" s="44"/>
      <c r="F20" s="44"/>
    </row>
    <row r="21" spans="1:6" ht="30.75" thickBot="1" x14ac:dyDescent="0.3">
      <c r="A21" s="36" t="s">
        <v>120</v>
      </c>
      <c r="B21" s="45">
        <v>14</v>
      </c>
      <c r="C21" s="37">
        <v>236930</v>
      </c>
      <c r="D21" s="44"/>
      <c r="E21" s="44"/>
      <c r="F21" s="44"/>
    </row>
    <row r="22" spans="1:6" ht="15.6" customHeight="1" thickBot="1" x14ac:dyDescent="0.3">
      <c r="A22" s="48" t="s">
        <v>2</v>
      </c>
      <c r="B22" s="39">
        <v>15</v>
      </c>
      <c r="C22" s="40">
        <f>SUM(C16:C21)</f>
        <v>565402.00800000003</v>
      </c>
      <c r="D22" s="115"/>
      <c r="E22" s="115"/>
      <c r="F22" s="115"/>
    </row>
    <row r="23" spans="1:6" ht="19.5" customHeight="1" thickBot="1" x14ac:dyDescent="0.3">
      <c r="A23" s="240" t="s">
        <v>3</v>
      </c>
      <c r="B23" s="241"/>
      <c r="C23" s="242"/>
      <c r="D23" s="123"/>
      <c r="E23" s="123"/>
      <c r="F23" s="123"/>
    </row>
    <row r="24" spans="1:6" ht="16.899999999999999" customHeight="1" thickBot="1" x14ac:dyDescent="0.3">
      <c r="A24" s="30" t="s">
        <v>65</v>
      </c>
      <c r="B24" s="46">
        <v>16</v>
      </c>
      <c r="C24" s="47">
        <v>42000</v>
      </c>
      <c r="D24" s="124"/>
      <c r="E24" s="124"/>
      <c r="F24" s="124"/>
    </row>
    <row r="25" spans="1:6" ht="14.45" customHeight="1" thickBot="1" x14ac:dyDescent="0.3">
      <c r="A25" s="48" t="s">
        <v>16</v>
      </c>
      <c r="B25" s="49">
        <v>17</v>
      </c>
      <c r="C25" s="49">
        <f>C24</f>
        <v>42000</v>
      </c>
      <c r="D25" s="72"/>
      <c r="E25" s="72"/>
      <c r="F25" s="72"/>
    </row>
    <row r="26" spans="1:6" ht="16.149999999999999" customHeight="1" thickBot="1" x14ac:dyDescent="0.3">
      <c r="A26" s="107" t="s">
        <v>4</v>
      </c>
      <c r="B26" s="50"/>
      <c r="C26" s="50"/>
      <c r="D26" s="83"/>
      <c r="E26" s="83"/>
      <c r="F26" s="83"/>
    </row>
    <row r="27" spans="1:6" x14ac:dyDescent="0.25">
      <c r="A27" s="31" t="s">
        <v>67</v>
      </c>
      <c r="B27" s="51">
        <v>18</v>
      </c>
      <c r="C27" s="51">
        <v>200000</v>
      </c>
      <c r="D27" s="44"/>
      <c r="E27" s="44"/>
      <c r="F27" s="44"/>
    </row>
    <row r="28" spans="1:6" ht="28.15" customHeight="1" thickBot="1" x14ac:dyDescent="0.3">
      <c r="A28" s="36" t="s">
        <v>157</v>
      </c>
      <c r="B28" s="37">
        <v>19</v>
      </c>
      <c r="C28" s="37">
        <v>15260</v>
      </c>
      <c r="D28" s="44"/>
      <c r="E28" s="44"/>
      <c r="F28" s="44"/>
    </row>
    <row r="29" spans="1:6" ht="15" customHeight="1" x14ac:dyDescent="0.25">
      <c r="A29" s="85" t="s">
        <v>29</v>
      </c>
      <c r="B29" s="86">
        <v>20</v>
      </c>
      <c r="C29" s="86">
        <f>SUM(C27:C28)</f>
        <v>215260</v>
      </c>
      <c r="D29" s="72"/>
      <c r="E29" s="72"/>
      <c r="F29" s="72"/>
    </row>
    <row r="30" spans="1:6" ht="15" customHeight="1" thickBot="1" x14ac:dyDescent="0.3">
      <c r="A30" s="243" t="s">
        <v>159</v>
      </c>
      <c r="B30" s="244"/>
      <c r="C30" s="245"/>
      <c r="D30" s="123"/>
      <c r="E30" s="123"/>
      <c r="F30" s="123"/>
    </row>
    <row r="31" spans="1:6" x14ac:dyDescent="0.25">
      <c r="A31" s="53" t="s">
        <v>158</v>
      </c>
      <c r="B31" s="54"/>
      <c r="C31" s="54"/>
      <c r="D31" s="122"/>
      <c r="E31" s="122"/>
      <c r="F31" s="122"/>
    </row>
    <row r="32" spans="1:6" x14ac:dyDescent="0.25">
      <c r="A32" s="33" t="s">
        <v>122</v>
      </c>
      <c r="B32" s="34">
        <v>21</v>
      </c>
      <c r="C32" s="34">
        <f>125000+18770+183750</f>
        <v>327520</v>
      </c>
      <c r="D32" s="44"/>
      <c r="E32" s="44"/>
      <c r="F32" s="44"/>
    </row>
    <row r="33" spans="1:6" x14ac:dyDescent="0.25">
      <c r="A33" s="33" t="s">
        <v>160</v>
      </c>
      <c r="B33" s="34">
        <v>22</v>
      </c>
      <c r="C33" s="34">
        <f>56500+161000</f>
        <v>217500</v>
      </c>
      <c r="D33" s="44"/>
      <c r="E33" s="44"/>
      <c r="F33" s="44"/>
    </row>
    <row r="34" spans="1:6" x14ac:dyDescent="0.25">
      <c r="A34" s="33" t="s">
        <v>123</v>
      </c>
      <c r="B34" s="34">
        <v>23</v>
      </c>
      <c r="C34" s="34">
        <f>247000+38225</f>
        <v>285225</v>
      </c>
      <c r="D34" s="44"/>
      <c r="E34" s="44"/>
      <c r="F34" s="44"/>
    </row>
    <row r="35" spans="1:6" x14ac:dyDescent="0.25">
      <c r="A35" s="33" t="s">
        <v>124</v>
      </c>
      <c r="B35" s="34">
        <v>24</v>
      </c>
      <c r="C35" s="34">
        <f>75000+14335+53900</f>
        <v>143235</v>
      </c>
      <c r="D35" s="44"/>
      <c r="E35" s="44"/>
      <c r="F35" s="44"/>
    </row>
    <row r="36" spans="1:6" x14ac:dyDescent="0.25">
      <c r="A36" s="33" t="s">
        <v>125</v>
      </c>
      <c r="B36" s="34">
        <v>25</v>
      </c>
      <c r="C36" s="35">
        <f>(C32+C33+C34+C35)*0.302</f>
        <v>293990.95999999996</v>
      </c>
      <c r="D36" s="38"/>
      <c r="E36" s="38"/>
      <c r="F36" s="38"/>
    </row>
    <row r="37" spans="1:6" x14ac:dyDescent="0.25">
      <c r="A37" s="55" t="s">
        <v>126</v>
      </c>
      <c r="B37" s="34">
        <v>26</v>
      </c>
      <c r="C37" s="35">
        <f>SUM(C32:C36)</f>
        <v>1267470.96</v>
      </c>
      <c r="D37" s="38"/>
      <c r="E37" s="38"/>
      <c r="F37" s="38"/>
    </row>
    <row r="38" spans="1:6" ht="15.75" thickBot="1" x14ac:dyDescent="0.3">
      <c r="A38" s="56" t="s">
        <v>161</v>
      </c>
      <c r="B38" s="57"/>
      <c r="C38" s="104"/>
      <c r="D38" s="125"/>
      <c r="E38" s="125"/>
      <c r="F38" s="125"/>
    </row>
    <row r="39" spans="1:6" x14ac:dyDescent="0.25">
      <c r="A39" s="30" t="s">
        <v>84</v>
      </c>
      <c r="B39" s="51">
        <v>27</v>
      </c>
      <c r="C39" s="51">
        <v>597870</v>
      </c>
      <c r="D39" s="44"/>
      <c r="E39" s="44"/>
      <c r="F39" s="44"/>
    </row>
    <row r="40" spans="1:6" x14ac:dyDescent="0.25">
      <c r="A40" s="33" t="s">
        <v>146</v>
      </c>
      <c r="B40" s="34">
        <v>28</v>
      </c>
      <c r="C40" s="35">
        <f>C39*0.302</f>
        <v>180556.74</v>
      </c>
      <c r="D40" s="38"/>
      <c r="E40" s="38"/>
      <c r="F40" s="38"/>
    </row>
    <row r="41" spans="1:6" ht="15.75" thickBot="1" x14ac:dyDescent="0.3">
      <c r="A41" s="58" t="s">
        <v>72</v>
      </c>
      <c r="B41" s="59">
        <v>29</v>
      </c>
      <c r="C41" s="105">
        <f>C39+C40</f>
        <v>778426.74</v>
      </c>
      <c r="D41" s="38"/>
      <c r="E41" s="38"/>
      <c r="F41" s="38"/>
    </row>
    <row r="42" spans="1:6" ht="15.75" thickBot="1" x14ac:dyDescent="0.3">
      <c r="A42" s="58" t="s">
        <v>73</v>
      </c>
      <c r="B42" s="59">
        <v>30</v>
      </c>
      <c r="C42" s="60">
        <f>C37+C41</f>
        <v>2045897.7</v>
      </c>
      <c r="D42" s="115"/>
      <c r="E42" s="115"/>
      <c r="F42" s="115"/>
    </row>
    <row r="43" spans="1:6" ht="16.899999999999999" customHeight="1" x14ac:dyDescent="0.25">
      <c r="A43" s="237" t="s">
        <v>44</v>
      </c>
      <c r="B43" s="238"/>
      <c r="C43" s="239"/>
      <c r="D43" s="126"/>
      <c r="E43" s="126"/>
      <c r="F43" s="126"/>
    </row>
    <row r="44" spans="1:6" ht="30" x14ac:dyDescent="0.25">
      <c r="A44" s="52" t="s">
        <v>163</v>
      </c>
      <c r="B44" s="61">
        <v>31</v>
      </c>
      <c r="C44" s="62">
        <v>269530</v>
      </c>
      <c r="D44" s="44"/>
      <c r="E44" s="44"/>
      <c r="F44" s="44"/>
    </row>
    <row r="45" spans="1:6" ht="30" x14ac:dyDescent="0.25">
      <c r="A45" s="33" t="s">
        <v>148</v>
      </c>
      <c r="B45" s="34">
        <v>32</v>
      </c>
      <c r="C45" s="62">
        <v>30000</v>
      </c>
      <c r="D45" s="44"/>
      <c r="E45" s="44"/>
      <c r="F45" s="44"/>
    </row>
    <row r="46" spans="1:6" x14ac:dyDescent="0.25">
      <c r="A46" s="33" t="s">
        <v>5</v>
      </c>
      <c r="B46" s="34">
        <v>33</v>
      </c>
      <c r="C46" s="63">
        <v>19000</v>
      </c>
      <c r="D46" s="44"/>
      <c r="E46" s="44"/>
      <c r="F46" s="44"/>
    </row>
    <row r="47" spans="1:6" x14ac:dyDescent="0.25">
      <c r="A47" s="33" t="s">
        <v>6</v>
      </c>
      <c r="B47" s="34">
        <v>34</v>
      </c>
      <c r="C47" s="63">
        <v>2500</v>
      </c>
      <c r="D47" s="44"/>
      <c r="E47" s="44"/>
      <c r="F47" s="44"/>
    </row>
    <row r="48" spans="1:6" x14ac:dyDescent="0.25">
      <c r="A48" s="52" t="s">
        <v>18</v>
      </c>
      <c r="B48" s="34">
        <v>35</v>
      </c>
      <c r="C48" s="62">
        <v>3200</v>
      </c>
      <c r="D48" s="44"/>
      <c r="E48" s="44"/>
      <c r="F48" s="44"/>
    </row>
    <row r="49" spans="1:6" ht="12.6" customHeight="1" x14ac:dyDescent="0.25">
      <c r="A49" s="33" t="s">
        <v>130</v>
      </c>
      <c r="B49" s="34">
        <v>36</v>
      </c>
      <c r="C49" s="63">
        <v>14400</v>
      </c>
      <c r="D49" s="44"/>
      <c r="E49" s="44"/>
      <c r="F49" s="44"/>
    </row>
    <row r="50" spans="1:6" x14ac:dyDescent="0.25">
      <c r="A50" s="33" t="s">
        <v>7</v>
      </c>
      <c r="B50" s="34">
        <v>37</v>
      </c>
      <c r="C50" s="63">
        <v>25000</v>
      </c>
      <c r="D50" s="44"/>
      <c r="E50" s="44"/>
      <c r="F50" s="44"/>
    </row>
    <row r="51" spans="1:6" x14ac:dyDescent="0.25">
      <c r="A51" s="33" t="s">
        <v>8</v>
      </c>
      <c r="B51" s="34">
        <v>38</v>
      </c>
      <c r="C51" s="63">
        <v>400</v>
      </c>
      <c r="D51" s="44"/>
      <c r="E51" s="44"/>
      <c r="F51" s="44"/>
    </row>
    <row r="52" spans="1:6" x14ac:dyDescent="0.25">
      <c r="A52" s="33" t="s">
        <v>9</v>
      </c>
      <c r="B52" s="34">
        <v>39</v>
      </c>
      <c r="C52" s="63">
        <v>10000</v>
      </c>
      <c r="D52" s="44"/>
      <c r="E52" s="44"/>
      <c r="F52" s="44"/>
    </row>
    <row r="53" spans="1:6" ht="13.9" customHeight="1" x14ac:dyDescent="0.25">
      <c r="A53" s="33" t="s">
        <v>15</v>
      </c>
      <c r="B53" s="34">
        <v>40</v>
      </c>
      <c r="C53" s="63">
        <v>1500</v>
      </c>
      <c r="D53" s="44"/>
      <c r="E53" s="44"/>
      <c r="F53" s="44"/>
    </row>
    <row r="54" spans="1:6" ht="16.149999999999999" customHeight="1" x14ac:dyDescent="0.25">
      <c r="A54" s="33" t="s">
        <v>68</v>
      </c>
      <c r="B54" s="34">
        <v>41</v>
      </c>
      <c r="C54" s="63">
        <v>3000</v>
      </c>
      <c r="D54" s="44"/>
      <c r="E54" s="44"/>
      <c r="F54" s="44"/>
    </row>
    <row r="55" spans="1:6" ht="13.9" customHeight="1" x14ac:dyDescent="0.25">
      <c r="A55" s="33" t="s">
        <v>10</v>
      </c>
      <c r="B55" s="34">
        <v>42</v>
      </c>
      <c r="C55" s="63">
        <v>6000</v>
      </c>
      <c r="D55" s="44"/>
      <c r="E55" s="44"/>
      <c r="F55" s="44"/>
    </row>
    <row r="56" spans="1:6" ht="25.15" customHeight="1" x14ac:dyDescent="0.25">
      <c r="A56" s="33" t="s">
        <v>69</v>
      </c>
      <c r="B56" s="34">
        <v>43</v>
      </c>
      <c r="C56" s="63">
        <v>15000</v>
      </c>
      <c r="D56" s="44"/>
      <c r="E56" s="44"/>
      <c r="F56" s="44"/>
    </row>
    <row r="57" spans="1:6" x14ac:dyDescent="0.25">
      <c r="A57" s="33" t="s">
        <v>17</v>
      </c>
      <c r="B57" s="34">
        <v>44</v>
      </c>
      <c r="C57" s="63">
        <v>18000</v>
      </c>
      <c r="D57" s="44"/>
      <c r="E57" s="44"/>
      <c r="F57" s="44"/>
    </row>
    <row r="58" spans="1:6" x14ac:dyDescent="0.25">
      <c r="A58" s="33" t="s">
        <v>11</v>
      </c>
      <c r="B58" s="61">
        <v>45</v>
      </c>
      <c r="C58" s="63">
        <v>15250</v>
      </c>
      <c r="D58" s="44"/>
      <c r="E58" s="44"/>
      <c r="F58" s="44"/>
    </row>
    <row r="59" spans="1:6" x14ac:dyDescent="0.25">
      <c r="A59" s="33" t="s">
        <v>70</v>
      </c>
      <c r="B59" s="34">
        <v>46</v>
      </c>
      <c r="C59" s="63">
        <v>10000</v>
      </c>
      <c r="D59" s="44"/>
      <c r="E59" s="44"/>
      <c r="F59" s="44"/>
    </row>
    <row r="60" spans="1:6" x14ac:dyDescent="0.25">
      <c r="A60" s="33" t="s">
        <v>12</v>
      </c>
      <c r="B60" s="34">
        <v>47</v>
      </c>
      <c r="C60" s="63">
        <v>2000</v>
      </c>
      <c r="D60" s="44"/>
      <c r="E60" s="44"/>
      <c r="F60" s="44"/>
    </row>
    <row r="61" spans="1:6" x14ac:dyDescent="0.25">
      <c r="A61" s="33" t="s">
        <v>26</v>
      </c>
      <c r="B61" s="34">
        <v>48</v>
      </c>
      <c r="C61" s="63">
        <v>20000</v>
      </c>
      <c r="D61" s="44"/>
      <c r="E61" s="44"/>
      <c r="F61" s="44"/>
    </row>
    <row r="62" spans="1:6" x14ac:dyDescent="0.25">
      <c r="A62" s="33" t="s">
        <v>190</v>
      </c>
      <c r="B62" s="34">
        <v>49</v>
      </c>
      <c r="C62" s="63">
        <v>1500</v>
      </c>
      <c r="D62" s="44"/>
      <c r="E62" s="44"/>
      <c r="F62" s="44"/>
    </row>
    <row r="63" spans="1:6" x14ac:dyDescent="0.25">
      <c r="A63" s="64" t="s">
        <v>21</v>
      </c>
      <c r="B63" s="34">
        <v>50</v>
      </c>
      <c r="C63" s="63">
        <v>15000</v>
      </c>
      <c r="D63" s="44"/>
      <c r="E63" s="44"/>
      <c r="F63" s="44"/>
    </row>
    <row r="64" spans="1:6" ht="17.45" customHeight="1" x14ac:dyDescent="0.25">
      <c r="A64" s="33" t="s">
        <v>71</v>
      </c>
      <c r="B64" s="34">
        <v>51</v>
      </c>
      <c r="C64" s="63">
        <v>15000</v>
      </c>
      <c r="D64" s="44"/>
      <c r="E64" s="44"/>
      <c r="F64" s="44"/>
    </row>
    <row r="65" spans="1:6" x14ac:dyDescent="0.25">
      <c r="A65" s="52" t="s">
        <v>85</v>
      </c>
      <c r="B65" s="34">
        <v>52</v>
      </c>
      <c r="C65" s="62">
        <v>3000</v>
      </c>
      <c r="D65" s="44"/>
      <c r="E65" s="44"/>
      <c r="F65" s="44"/>
    </row>
    <row r="66" spans="1:6" ht="17.25" customHeight="1" x14ac:dyDescent="0.25">
      <c r="A66" s="55" t="s">
        <v>75</v>
      </c>
      <c r="B66" s="128">
        <v>53</v>
      </c>
      <c r="C66" s="129">
        <f>SUM(C44:C65)</f>
        <v>499280</v>
      </c>
      <c r="D66" s="38"/>
      <c r="E66" s="38"/>
      <c r="F66" s="38"/>
    </row>
    <row r="67" spans="1:6" ht="15.6" customHeight="1" thickBot="1" x14ac:dyDescent="0.3">
      <c r="A67" s="65" t="s">
        <v>60</v>
      </c>
      <c r="B67" s="37">
        <v>54</v>
      </c>
      <c r="C67" s="66">
        <f>C66*0.05</f>
        <v>24964</v>
      </c>
      <c r="D67" s="38"/>
      <c r="E67" s="38"/>
      <c r="F67" s="38"/>
    </row>
    <row r="68" spans="1:6" ht="16.149999999999999" customHeight="1" thickBot="1" x14ac:dyDescent="0.3">
      <c r="A68" s="48" t="s">
        <v>74</v>
      </c>
      <c r="B68" s="49">
        <v>55</v>
      </c>
      <c r="C68" s="67">
        <f t="shared" ref="C68" si="0">C66+C67</f>
        <v>524244</v>
      </c>
      <c r="D68" s="115"/>
      <c r="E68" s="115"/>
      <c r="F68" s="115"/>
    </row>
    <row r="69" spans="1:6" ht="17.45" customHeight="1" thickBot="1" x14ac:dyDescent="0.3">
      <c r="A69" s="68" t="s">
        <v>23</v>
      </c>
      <c r="B69" s="69">
        <v>56</v>
      </c>
      <c r="C69" s="67">
        <f>C14+C22+C25+C29+C42+C68</f>
        <v>4211261.9840000002</v>
      </c>
      <c r="D69" s="115"/>
      <c r="E69" s="115"/>
      <c r="F69" s="115"/>
    </row>
    <row r="70" spans="1:6" ht="27" customHeight="1" thickBot="1" x14ac:dyDescent="0.3">
      <c r="A70" s="210" t="s">
        <v>151</v>
      </c>
      <c r="B70" s="59">
        <v>57</v>
      </c>
      <c r="C70" s="71">
        <v>-319831</v>
      </c>
      <c r="D70" s="115"/>
      <c r="E70" s="115"/>
      <c r="F70" s="115"/>
    </row>
    <row r="71" spans="1:6" ht="15.75" thickBot="1" x14ac:dyDescent="0.3">
      <c r="A71" s="73" t="s">
        <v>76</v>
      </c>
      <c r="B71" s="59">
        <v>58</v>
      </c>
      <c r="C71" s="74">
        <f>C69+C70</f>
        <v>3891430.9840000002</v>
      </c>
      <c r="D71" s="115"/>
      <c r="E71" s="115"/>
      <c r="F71" s="115"/>
    </row>
    <row r="72" spans="1:6" thickBot="1" x14ac:dyDescent="0.35">
      <c r="A72" s="70"/>
      <c r="B72" s="69"/>
      <c r="C72" s="71"/>
      <c r="D72" s="115"/>
      <c r="E72" s="115"/>
      <c r="F72" s="115"/>
    </row>
    <row r="73" spans="1:6" ht="15.75" thickBot="1" x14ac:dyDescent="0.3">
      <c r="A73" s="109" t="s">
        <v>24</v>
      </c>
      <c r="B73" s="57"/>
      <c r="C73" s="75"/>
      <c r="D73" s="122"/>
      <c r="E73" s="122"/>
      <c r="F73" s="122"/>
    </row>
    <row r="74" spans="1:6" ht="30" x14ac:dyDescent="0.25">
      <c r="A74" s="130" t="s">
        <v>192</v>
      </c>
      <c r="B74" s="31">
        <v>1</v>
      </c>
      <c r="C74" s="32">
        <v>15000</v>
      </c>
      <c r="D74" s="121"/>
      <c r="E74" s="121"/>
      <c r="F74" s="121"/>
    </row>
    <row r="75" spans="1:6" x14ac:dyDescent="0.25">
      <c r="A75" s="131" t="s">
        <v>152</v>
      </c>
      <c r="B75" s="209">
        <v>2</v>
      </c>
      <c r="C75" s="132">
        <v>65000</v>
      </c>
      <c r="D75" s="122"/>
      <c r="E75" s="122"/>
      <c r="F75" s="122"/>
    </row>
    <row r="76" spans="1:6" ht="18" customHeight="1" x14ac:dyDescent="0.25">
      <c r="A76" s="77" t="s">
        <v>63</v>
      </c>
      <c r="B76" s="61">
        <v>3</v>
      </c>
      <c r="C76" s="62">
        <v>850000</v>
      </c>
      <c r="D76" s="44"/>
      <c r="E76" s="44"/>
      <c r="F76" s="44"/>
    </row>
    <row r="77" spans="1:6" ht="33" customHeight="1" x14ac:dyDescent="0.25">
      <c r="A77" s="77" t="s">
        <v>202</v>
      </c>
      <c r="B77" s="61">
        <v>4</v>
      </c>
      <c r="C77" s="62">
        <v>800000</v>
      </c>
      <c r="D77" s="44"/>
      <c r="E77" s="44"/>
      <c r="F77" s="44"/>
    </row>
    <row r="78" spans="1:6" ht="18" customHeight="1" x14ac:dyDescent="0.25">
      <c r="A78" s="77" t="s">
        <v>153</v>
      </c>
      <c r="B78" s="61">
        <v>5</v>
      </c>
      <c r="C78" s="62">
        <v>95000</v>
      </c>
      <c r="D78" s="44"/>
      <c r="E78" s="44"/>
      <c r="F78" s="44"/>
    </row>
    <row r="79" spans="1:6" ht="13.9" customHeight="1" x14ac:dyDescent="0.25">
      <c r="A79" s="76" t="s">
        <v>64</v>
      </c>
      <c r="B79" s="61">
        <v>6</v>
      </c>
      <c r="C79" s="110">
        <v>30000</v>
      </c>
      <c r="D79" s="44"/>
      <c r="E79" s="44"/>
      <c r="F79" s="44"/>
    </row>
    <row r="80" spans="1:6" ht="30" x14ac:dyDescent="0.25">
      <c r="A80" s="33" t="s">
        <v>77</v>
      </c>
      <c r="B80" s="34">
        <v>7</v>
      </c>
      <c r="C80" s="110">
        <v>5000</v>
      </c>
      <c r="D80" s="44"/>
      <c r="E80" s="44"/>
      <c r="F80" s="44"/>
    </row>
    <row r="81" spans="1:7" ht="30" x14ac:dyDescent="0.25">
      <c r="A81" s="33" t="s">
        <v>22</v>
      </c>
      <c r="B81" s="34">
        <v>8</v>
      </c>
      <c r="C81" s="110">
        <v>14000</v>
      </c>
      <c r="D81" s="44"/>
      <c r="E81" s="44"/>
      <c r="F81" s="44"/>
    </row>
    <row r="82" spans="1:7" ht="30" x14ac:dyDescent="0.25">
      <c r="A82" s="33" t="s">
        <v>27</v>
      </c>
      <c r="B82" s="34">
        <v>9</v>
      </c>
      <c r="C82" s="110">
        <v>12000</v>
      </c>
      <c r="D82" s="44"/>
      <c r="E82" s="44"/>
      <c r="F82" s="44"/>
    </row>
    <row r="83" spans="1:7" ht="15.6" customHeight="1" x14ac:dyDescent="0.25">
      <c r="A83" s="33" t="s">
        <v>62</v>
      </c>
      <c r="B83" s="34">
        <v>10</v>
      </c>
      <c r="C83" s="110">
        <v>5000</v>
      </c>
      <c r="D83" s="44"/>
      <c r="E83" s="44"/>
      <c r="F83" s="44"/>
    </row>
    <row r="84" spans="1:7" ht="15" customHeight="1" x14ac:dyDescent="0.25">
      <c r="A84" s="77" t="s">
        <v>28</v>
      </c>
      <c r="B84" s="34">
        <v>11</v>
      </c>
      <c r="C84" s="62">
        <v>15000</v>
      </c>
      <c r="D84" s="44"/>
      <c r="E84" s="44"/>
      <c r="F84" s="44"/>
    </row>
    <row r="85" spans="1:7" x14ac:dyDescent="0.25">
      <c r="A85" s="52" t="s">
        <v>78</v>
      </c>
      <c r="B85" s="61">
        <v>12</v>
      </c>
      <c r="C85" s="62">
        <v>30000</v>
      </c>
      <c r="D85" s="44"/>
      <c r="E85" s="44"/>
      <c r="F85" s="44"/>
    </row>
    <row r="86" spans="1:7" x14ac:dyDescent="0.25">
      <c r="A86" s="77" t="s">
        <v>131</v>
      </c>
      <c r="B86" s="61">
        <v>13</v>
      </c>
      <c r="C86" s="62">
        <v>15000</v>
      </c>
      <c r="D86" s="44"/>
      <c r="E86" s="44"/>
      <c r="F86" s="44"/>
    </row>
    <row r="87" spans="1:7" ht="16.899999999999999" customHeight="1" x14ac:dyDescent="0.25">
      <c r="A87" s="33" t="s">
        <v>193</v>
      </c>
      <c r="B87" s="217">
        <v>14</v>
      </c>
      <c r="C87" s="34">
        <v>25000</v>
      </c>
      <c r="D87" s="44"/>
      <c r="E87" s="44"/>
      <c r="F87" s="44"/>
    </row>
    <row r="88" spans="1:7" ht="16.899999999999999" customHeight="1" x14ac:dyDescent="0.25">
      <c r="A88" s="33" t="s">
        <v>194</v>
      </c>
      <c r="B88" s="217">
        <v>15</v>
      </c>
      <c r="C88" s="34">
        <v>10000</v>
      </c>
      <c r="D88" s="44"/>
      <c r="E88" s="44"/>
      <c r="F88" s="44"/>
    </row>
    <row r="89" spans="1:7" ht="30.75" thickBot="1" x14ac:dyDescent="0.3">
      <c r="A89" s="77" t="s">
        <v>191</v>
      </c>
      <c r="B89" s="61"/>
      <c r="C89" s="62"/>
      <c r="D89" s="44"/>
      <c r="E89" s="44"/>
      <c r="F89" s="44"/>
    </row>
    <row r="90" spans="1:7" ht="15.75" thickBot="1" x14ac:dyDescent="0.3">
      <c r="A90" s="48" t="s">
        <v>13</v>
      </c>
      <c r="B90" s="39">
        <v>14</v>
      </c>
      <c r="C90" s="111">
        <f>SUM(C74:C89)</f>
        <v>1986000</v>
      </c>
      <c r="D90" s="72"/>
      <c r="E90" s="72"/>
      <c r="F90" s="72"/>
    </row>
    <row r="91" spans="1:7" ht="15.75" thickBot="1" x14ac:dyDescent="0.3">
      <c r="A91" s="78" t="s">
        <v>195</v>
      </c>
      <c r="B91" s="59"/>
      <c r="C91" s="112">
        <f>C90*0.03</f>
        <v>59580</v>
      </c>
      <c r="D91" s="38"/>
      <c r="E91" s="38"/>
      <c r="F91" s="38"/>
    </row>
    <row r="92" spans="1:7" ht="15.75" thickBot="1" x14ac:dyDescent="0.3">
      <c r="A92" s="58" t="s">
        <v>25</v>
      </c>
      <c r="B92" s="134">
        <v>15</v>
      </c>
      <c r="C92" s="113">
        <f>C90+C91</f>
        <v>2045580</v>
      </c>
      <c r="D92" s="115"/>
      <c r="E92" s="115"/>
      <c r="F92" s="115"/>
    </row>
    <row r="93" spans="1:7" ht="30" thickBot="1" x14ac:dyDescent="0.3">
      <c r="A93" s="70" t="s">
        <v>164</v>
      </c>
      <c r="B93" s="133">
        <v>16</v>
      </c>
      <c r="C93" s="114">
        <v>-149397</v>
      </c>
      <c r="D93" s="72"/>
      <c r="E93" s="72"/>
      <c r="F93" s="72"/>
    </row>
    <row r="94" spans="1:7" ht="15.75" thickBot="1" x14ac:dyDescent="0.3">
      <c r="A94" s="73" t="s">
        <v>79</v>
      </c>
      <c r="B94" s="79">
        <v>17</v>
      </c>
      <c r="C94" s="80">
        <f>C92+C93</f>
        <v>1896183</v>
      </c>
      <c r="D94" s="125"/>
      <c r="E94" s="125"/>
      <c r="F94" s="125"/>
    </row>
    <row r="95" spans="1:7" ht="17.45" customHeight="1" thickBot="1" x14ac:dyDescent="0.35">
      <c r="A95" s="9"/>
      <c r="B95" s="11"/>
      <c r="C95" s="10"/>
      <c r="D95" s="116"/>
      <c r="E95" s="116"/>
      <c r="F95" s="116"/>
    </row>
    <row r="96" spans="1:7" ht="18" customHeight="1" thickBot="1" x14ac:dyDescent="0.3">
      <c r="A96" s="81" t="s">
        <v>166</v>
      </c>
      <c r="B96" s="82">
        <v>18</v>
      </c>
      <c r="C96" s="67">
        <f>C69+C92</f>
        <v>6256841.9840000002</v>
      </c>
      <c r="D96" s="115"/>
      <c r="E96" s="115"/>
      <c r="F96" s="115"/>
      <c r="G96" s="13"/>
    </row>
    <row r="97" spans="1:8" ht="18" customHeight="1" thickBot="1" x14ac:dyDescent="0.3">
      <c r="A97" s="211" t="s">
        <v>165</v>
      </c>
      <c r="B97" s="212">
        <v>19</v>
      </c>
      <c r="C97" s="213">
        <v>-469228</v>
      </c>
      <c r="D97" s="115"/>
      <c r="E97" s="115"/>
      <c r="F97" s="115"/>
      <c r="G97" s="13"/>
    </row>
    <row r="98" spans="1:8" ht="18" customHeight="1" thickBot="1" x14ac:dyDescent="0.3">
      <c r="A98" s="211" t="s">
        <v>167</v>
      </c>
      <c r="B98" s="82">
        <v>20</v>
      </c>
      <c r="C98" s="40">
        <f>C96+C97</f>
        <v>5787613.9840000002</v>
      </c>
      <c r="D98" s="115"/>
      <c r="E98" s="115"/>
      <c r="F98" s="115"/>
      <c r="G98" s="13"/>
    </row>
    <row r="99" spans="1:8" ht="15.6" customHeight="1" x14ac:dyDescent="0.3">
      <c r="A99" s="235"/>
      <c r="B99" s="236"/>
      <c r="C99" s="236"/>
      <c r="D99" s="127"/>
      <c r="E99" s="127"/>
      <c r="F99" s="127"/>
    </row>
    <row r="100" spans="1:8" ht="40.15" customHeight="1" x14ac:dyDescent="0.25">
      <c r="A100" s="87" t="s">
        <v>86</v>
      </c>
      <c r="B100" s="88" t="s">
        <v>88</v>
      </c>
      <c r="C100" s="88" t="s">
        <v>196</v>
      </c>
      <c r="D100" s="117"/>
      <c r="E100" s="117"/>
      <c r="F100" s="117"/>
    </row>
    <row r="101" spans="1:8" ht="13.9" customHeight="1" x14ac:dyDescent="0.25">
      <c r="A101" s="106" t="s">
        <v>197</v>
      </c>
      <c r="B101" s="88">
        <v>730</v>
      </c>
      <c r="C101" s="88"/>
      <c r="D101" s="118"/>
      <c r="E101" s="118"/>
      <c r="F101" s="118"/>
    </row>
    <row r="102" spans="1:8" ht="13.15" customHeight="1" x14ac:dyDescent="0.25">
      <c r="A102" s="108" t="s">
        <v>81</v>
      </c>
      <c r="B102" s="137"/>
      <c r="C102" s="137">
        <f>C104+C105</f>
        <v>4088</v>
      </c>
      <c r="D102" s="84"/>
      <c r="E102" s="84"/>
      <c r="F102" s="84"/>
      <c r="H102" s="13"/>
    </row>
    <row r="103" spans="1:8" ht="13.15" customHeight="1" x14ac:dyDescent="0.25">
      <c r="A103" s="108" t="s">
        <v>43</v>
      </c>
      <c r="B103" s="84"/>
      <c r="C103" s="84"/>
      <c r="D103" s="84"/>
      <c r="E103" s="84"/>
      <c r="F103" s="84"/>
      <c r="H103" s="13"/>
    </row>
    <row r="104" spans="1:8" ht="13.15" customHeight="1" x14ac:dyDescent="0.25">
      <c r="A104" s="138" t="s">
        <v>87</v>
      </c>
      <c r="B104" s="84">
        <v>270</v>
      </c>
      <c r="C104" s="84">
        <f>B104*5.6</f>
        <v>1512</v>
      </c>
      <c r="D104" s="84"/>
      <c r="E104" s="84"/>
      <c r="F104" s="84"/>
      <c r="H104" s="13"/>
    </row>
    <row r="105" spans="1:8" ht="13.15" customHeight="1" x14ac:dyDescent="0.25">
      <c r="A105" s="138" t="s">
        <v>89</v>
      </c>
      <c r="B105" s="84">
        <v>460</v>
      </c>
      <c r="C105" s="84">
        <f>B105*5.6</f>
        <v>2576</v>
      </c>
      <c r="D105" s="84"/>
      <c r="E105" s="84"/>
      <c r="F105" s="84"/>
      <c r="H105" s="13"/>
    </row>
    <row r="106" spans="1:8" ht="13.15" customHeight="1" x14ac:dyDescent="0.3">
      <c r="A106" s="108"/>
      <c r="B106" s="84"/>
      <c r="C106" s="84"/>
      <c r="D106" s="84"/>
      <c r="E106" s="84"/>
      <c r="F106" s="84"/>
      <c r="H106" s="13"/>
    </row>
    <row r="107" spans="1:8" ht="13.15" customHeight="1" x14ac:dyDescent="0.25">
      <c r="A107" s="83" t="s">
        <v>80</v>
      </c>
      <c r="B107" s="84"/>
      <c r="C107" s="84"/>
      <c r="D107" s="84"/>
      <c r="E107" s="84"/>
      <c r="F107" s="84"/>
    </row>
    <row r="108" spans="1:8" ht="16.149999999999999" customHeight="1" x14ac:dyDescent="0.25">
      <c r="A108" s="108" t="s">
        <v>198</v>
      </c>
      <c r="B108" s="139">
        <v>355</v>
      </c>
      <c r="C108" s="139"/>
      <c r="D108" s="84"/>
      <c r="E108" s="84"/>
      <c r="F108" s="84"/>
    </row>
    <row r="109" spans="1:8" ht="15" customHeight="1" x14ac:dyDescent="0.25">
      <c r="A109" s="108" t="s">
        <v>43</v>
      </c>
      <c r="B109" s="137"/>
      <c r="C109" s="137">
        <f>C110+C111</f>
        <v>1988</v>
      </c>
      <c r="D109" s="84"/>
      <c r="E109" s="84"/>
      <c r="F109" s="84"/>
    </row>
    <row r="110" spans="1:8" x14ac:dyDescent="0.25">
      <c r="A110" s="138" t="s">
        <v>90</v>
      </c>
      <c r="B110">
        <v>45</v>
      </c>
      <c r="C110">
        <v>252</v>
      </c>
      <c r="D110" s="119"/>
      <c r="E110" s="119"/>
      <c r="F110" s="119"/>
    </row>
    <row r="111" spans="1:8" x14ac:dyDescent="0.25">
      <c r="A111" s="138" t="s">
        <v>91</v>
      </c>
      <c r="B111" s="135">
        <v>310</v>
      </c>
      <c r="C111" s="135">
        <f>B111*5.6</f>
        <v>1736</v>
      </c>
      <c r="D111" s="135"/>
    </row>
    <row r="113" spans="1:3" x14ac:dyDescent="0.25">
      <c r="A113" s="83" t="s">
        <v>92</v>
      </c>
    </row>
    <row r="114" spans="1:3" x14ac:dyDescent="0.25">
      <c r="A114" s="108" t="s">
        <v>199</v>
      </c>
      <c r="C114" s="135">
        <f>C102+C109</f>
        <v>6076</v>
      </c>
    </row>
    <row r="115" spans="1:3" x14ac:dyDescent="0.25">
      <c r="A115" s="108" t="s">
        <v>43</v>
      </c>
    </row>
    <row r="116" spans="1:3" x14ac:dyDescent="0.25">
      <c r="A116" s="138" t="s">
        <v>93</v>
      </c>
      <c r="C116" s="13">
        <f>C104+C110</f>
        <v>1764</v>
      </c>
    </row>
    <row r="117" spans="1:3" x14ac:dyDescent="0.25">
      <c r="A117" s="138" t="s">
        <v>200</v>
      </c>
      <c r="C117" s="13">
        <f>C105+C111</f>
        <v>4312</v>
      </c>
    </row>
  </sheetData>
  <mergeCells count="5">
    <mergeCell ref="A3:F3"/>
    <mergeCell ref="A99:C99"/>
    <mergeCell ref="A43:C43"/>
    <mergeCell ref="A23:C23"/>
    <mergeCell ref="A30:C3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2020-доход</vt:lpstr>
      <vt:lpstr>5мес 2022</vt:lpstr>
      <vt:lpstr>2021г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2021-04-19T18:30:03Z</dcterms:modified>
</cp:coreProperties>
</file>